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\Desktop\"/>
    </mc:Choice>
  </mc:AlternateContent>
  <bookViews>
    <workbookView xWindow="0" yWindow="0" windowWidth="28800" windowHeight="12345" activeTab="5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F104" i="4" l="1"/>
  <c r="I104" i="4" s="1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93" i="4"/>
  <c r="I93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F31" i="4"/>
  <c r="I31" i="4" s="1"/>
  <c r="F32" i="4"/>
  <c r="I32" i="4" s="1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0" i="4"/>
  <c r="I3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0" i="4"/>
  <c r="I20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D22" i="8"/>
  <c r="E22" i="8"/>
  <c r="E34" i="8" s="1"/>
  <c r="F22" i="8"/>
  <c r="G22" i="8"/>
  <c r="G34" i="8"/>
  <c r="D34" i="8"/>
  <c r="F34" i="8"/>
  <c r="C34" i="8"/>
  <c r="C22" i="8"/>
  <c r="D10" i="8"/>
  <c r="E10" i="8"/>
  <c r="F10" i="8"/>
  <c r="G10" i="8"/>
  <c r="C10" i="8"/>
  <c r="E10" i="7"/>
  <c r="F10" i="7"/>
  <c r="G10" i="7"/>
  <c r="H10" i="7"/>
  <c r="D10" i="7"/>
  <c r="E38" i="7"/>
  <c r="F38" i="7"/>
  <c r="G38" i="7"/>
  <c r="H38" i="7"/>
  <c r="E28" i="7"/>
  <c r="F28" i="7"/>
  <c r="G28" i="7"/>
  <c r="H28" i="7"/>
  <c r="D38" i="7"/>
  <c r="D28" i="7"/>
  <c r="E20" i="7"/>
  <c r="F20" i="7"/>
  <c r="G20" i="7"/>
  <c r="H20" i="7"/>
  <c r="D20" i="7"/>
  <c r="E11" i="7"/>
  <c r="F11" i="7"/>
  <c r="G11" i="7"/>
  <c r="H11" i="7"/>
  <c r="D11" i="7"/>
  <c r="F76" i="7"/>
  <c r="E43" i="7"/>
  <c r="E76" i="7" s="1"/>
  <c r="F43" i="7"/>
  <c r="G43" i="7"/>
  <c r="G76" i="7" s="1"/>
  <c r="H43" i="7"/>
  <c r="H76" i="7" s="1"/>
  <c r="E44" i="7"/>
  <c r="F44" i="7"/>
  <c r="G44" i="7"/>
  <c r="H44" i="7"/>
  <c r="E53" i="7"/>
  <c r="F53" i="7"/>
  <c r="G53" i="7"/>
  <c r="H53" i="7"/>
  <c r="E61" i="7"/>
  <c r="F61" i="7"/>
  <c r="G61" i="7"/>
  <c r="H61" i="7"/>
  <c r="E71" i="7"/>
  <c r="F71" i="7"/>
  <c r="G71" i="7"/>
  <c r="H71" i="7"/>
  <c r="D71" i="7"/>
  <c r="D61" i="7"/>
  <c r="D44" i="7"/>
  <c r="D53" i="7"/>
  <c r="D18" i="6"/>
  <c r="D20" i="6"/>
  <c r="D21" i="6"/>
  <c r="D22" i="6"/>
  <c r="D23" i="6"/>
  <c r="D24" i="6"/>
  <c r="B19" i="6"/>
  <c r="B24" i="6"/>
  <c r="B23" i="6"/>
  <c r="B22" i="6"/>
  <c r="B21" i="6"/>
  <c r="B20" i="6"/>
  <c r="D19" i="6"/>
  <c r="C27" i="6"/>
  <c r="D11" i="6"/>
  <c r="D12" i="6"/>
  <c r="D13" i="6"/>
  <c r="D14" i="6"/>
  <c r="D15" i="6"/>
  <c r="C18" i="6"/>
  <c r="D27" i="6"/>
  <c r="B10" i="6"/>
  <c r="D10" i="6"/>
  <c r="D9" i="6" s="1"/>
  <c r="B15" i="6"/>
  <c r="B14" i="6"/>
  <c r="B13" i="6"/>
  <c r="B12" i="6"/>
  <c r="B11" i="6"/>
  <c r="E9" i="6"/>
  <c r="C9" i="6"/>
  <c r="F20" i="6"/>
  <c r="F21" i="6"/>
  <c r="F22" i="6"/>
  <c r="F23" i="6"/>
  <c r="F24" i="6"/>
  <c r="F25" i="6"/>
  <c r="F19" i="6"/>
  <c r="F11" i="6"/>
  <c r="F12" i="6"/>
  <c r="F13" i="6"/>
  <c r="F14" i="6"/>
  <c r="F15" i="6"/>
  <c r="F10" i="6"/>
  <c r="E18" i="6"/>
  <c r="E27" i="6" s="1"/>
  <c r="D43" i="7" l="1"/>
  <c r="D76" i="7" s="1"/>
  <c r="B18" i="6"/>
  <c r="B27" i="6" s="1"/>
  <c r="F18" i="6"/>
  <c r="F27" i="6" s="1"/>
  <c r="F9" i="6"/>
  <c r="B9" i="6"/>
  <c r="B35" i="6" s="1"/>
  <c r="C35" i="6" s="1"/>
  <c r="D61" i="3" l="1"/>
  <c r="D63" i="3" s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41" i="3" s="1"/>
  <c r="D36" i="3"/>
  <c r="D37" i="3"/>
  <c r="D38" i="3"/>
  <c r="D39" i="3"/>
  <c r="D40" i="3"/>
  <c r="D10" i="3"/>
  <c r="B66" i="3"/>
  <c r="C63" i="3"/>
  <c r="E63" i="3"/>
  <c r="F63" i="3"/>
  <c r="B63" i="3"/>
  <c r="C41" i="3"/>
  <c r="C66" i="3" s="1"/>
  <c r="E41" i="3"/>
  <c r="F41" i="3"/>
  <c r="B41" i="3"/>
  <c r="F66" i="3" l="1"/>
  <c r="E66" i="3"/>
  <c r="E77" i="3" s="1"/>
  <c r="D66" i="3"/>
  <c r="A4" i="3" l="1"/>
  <c r="I148" i="4" l="1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E83" i="4" s="1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1" i="4"/>
  <c r="I83" i="4" l="1"/>
  <c r="F83" i="4"/>
  <c r="H83" i="4"/>
  <c r="G83" i="4"/>
  <c r="F55" i="5" s="1"/>
  <c r="F17" i="5" s="1"/>
  <c r="H10" i="4"/>
  <c r="H156" i="4" s="1"/>
  <c r="E10" i="4"/>
  <c r="E156" i="4" s="1"/>
  <c r="I10" i="4"/>
  <c r="D83" i="4"/>
  <c r="E55" i="5" s="1"/>
  <c r="E17" i="5" s="1"/>
  <c r="G10" i="4"/>
  <c r="F10" i="4"/>
  <c r="F156" i="4" s="1"/>
  <c r="D10" i="4"/>
  <c r="G55" i="5"/>
  <c r="G17" i="5" s="1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I156" i="4" l="1"/>
  <c r="D156" i="4"/>
  <c r="E45" i="5"/>
  <c r="E16" i="5" s="1"/>
  <c r="G156" i="4"/>
  <c r="G45" i="5"/>
  <c r="G16" i="5" s="1"/>
  <c r="L77" i="1"/>
  <c r="L78" i="1" s="1"/>
  <c r="F49" i="1"/>
  <c r="F64" i="1" s="1"/>
  <c r="M77" i="1"/>
  <c r="E52" i="5"/>
  <c r="E57" i="5" s="1"/>
  <c r="E58" i="5" s="1"/>
  <c r="G49" i="1"/>
  <c r="G64" i="1" s="1"/>
  <c r="F45" i="5"/>
  <c r="F16" i="5" s="1"/>
  <c r="F52" i="5"/>
  <c r="F57" i="5" s="1"/>
  <c r="F58" i="5" s="1"/>
  <c r="G52" i="5"/>
  <c r="G57" i="5" s="1"/>
  <c r="G58" i="5" s="1"/>
  <c r="E13" i="5"/>
  <c r="M48" i="1"/>
  <c r="M60" i="1" s="1"/>
  <c r="E42" i="5"/>
  <c r="J9" i="9"/>
  <c r="I9" i="9"/>
  <c r="M78" i="1" l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5" i="2" s="1"/>
  <c r="F14" i="2"/>
  <c r="F9" i="2" s="1"/>
  <c r="F25" i="2" s="1"/>
  <c r="E14" i="2"/>
  <c r="E9" i="2" s="1"/>
  <c r="D14" i="2"/>
  <c r="E21" i="9" l="1"/>
  <c r="C9" i="2"/>
  <c r="C25" i="2" s="1"/>
  <c r="G15" i="2"/>
  <c r="G14" i="2" s="1"/>
  <c r="G9" i="2" s="1"/>
  <c r="G25" i="2" s="1"/>
  <c r="H9" i="2"/>
  <c r="H25" i="2" s="1"/>
  <c r="D9" i="2"/>
  <c r="G42" i="5" l="1"/>
  <c r="F42" i="5"/>
  <c r="G32" i="5"/>
  <c r="F32" i="5"/>
  <c r="E32" i="5"/>
  <c r="F26" i="5"/>
  <c r="G35" i="5" l="1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<sst xmlns="http://schemas.openxmlformats.org/spreadsheetml/2006/main" count="853" uniqueCount="542">
  <si>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</si>
  <si>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</si>
  <si>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</si>
  <si>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</si>
  <si>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</si>
  <si>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</si>
  <si>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</si>
  <si>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</si>
  <si>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</si>
  <si>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</si>
  <si>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</si>
  <si>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</si>
  <si>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</si>
  <si>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</si>
  <si>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</si>
  <si>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</si>
  <si>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</si>
  <si>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</si>
  <si>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</si>
  <si>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</si>
  <si>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</si>
  <si>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</si>
  <si>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</si>
  <si>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</si>
  <si>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</si>
  <si>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</si>
  <si>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</si>
  <si>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</si>
  <si>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</si>
  <si>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</si>
  <si>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</si>
  <si>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</si>
  <si>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</si>
  <si>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</si>
  <si>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</si>
  <si>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</si>
  <si>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</si>
  <si>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</si>
  <si>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</si>
  <si>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</si>
  <si>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</si>
  <si>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</si>
  <si>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</si>
  <si>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</si>
  <si>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</si>
  <si>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</si>
  <si>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</si>
  <si>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</si>
  <si>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</si>
  <si>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</si>
  <si>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</si>
  <si>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</si>
  <si>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</si>
  <si>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</si>
  <si>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</si>
  <si>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</si>
  <si>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</si>
  <si>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</si>
  <si>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</si>
  <si>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</si>
  <si>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</si>
  <si>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</si>
  <si>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</si>
  <si>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</si>
  <si>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</si>
  <si>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</si>
  <si>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</si>
  <si>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</si>
  <si>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</si>
  <si>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</si>
  <si>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</si>
  <si>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</si>
  <si>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</si>
  <si>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</si>
  <si>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</si>
  <si>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</si>
  <si>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</si>
  <si>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</si>
  <si>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</si>
  <si>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</si>
  <si>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</si>
  <si>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</si>
  <si>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</si>
  <si>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</si>
  <si>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</si>
  <si>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</si>
  <si>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</si>
  <si>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</si>
  <si>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</si>
  <si>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</si>
  <si>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</si>
  <si>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</si>
  <si>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</si>
  <si>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</si>
  <si>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</si>
  <si>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</si>
  <si>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</si>
  <si>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</si>
  <si>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</si>
  <si>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</si>
  <si>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</si>
  <si>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</si>
  <si>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</si>
  <si>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</si>
  <si>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</si>
  <si>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</si>
  <si>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</si>
  <si>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</si>
  <si>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</si>
  <si>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</si>
  <si>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</si>
  <si>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</si>
  <si>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</si>
  <si>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</si>
  <si>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</si>
  <si>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</si>
  <si>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</si>
  <si>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</si>
  <si>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</si>
  <si>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</si>
  <si>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</si>
  <si>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</si>
  <si>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</si>
  <si>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</si>
  <si>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</si>
  <si>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</si>
  <si>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</si>
  <si>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</si>
  <si>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</si>
  <si>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</si>
  <si>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</si>
  <si>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</si>
  <si>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</si>
  <si>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</si>
  <si>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</si>
  <si>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</si>
  <si>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</si>
  <si>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</si>
  <si>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</si>
  <si>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</si>
  <si>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</si>
  <si>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</si>
  <si>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</si>
  <si>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</si>
  <si>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</si>
  <si>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</si>
  <si>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</si>
  <si>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</si>
  <si>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</si>
  <si>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</si>
  <si>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</si>
  <si>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</si>
  <si>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</si>
  <si>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</si>
  <si>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</si>
  <si>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</si>
  <si>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</si>
  <si>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</si>
  <si>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</si>
  <si>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</si>
  <si>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</si>
  <si>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</si>
  <si>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</si>
  <si>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</si>
  <si>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</si>
  <si>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</si>
  <si>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</si>
  <si>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</si>
  <si>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</si>
  <si>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</si>
  <si>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</si>
  <si>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</si>
  <si>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</si>
  <si>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</si>
  <si>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</si>
  <si>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</si>
  <si>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</si>
  <si>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</si>
  <si>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</si>
  <si>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</si>
  <si>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</si>
  <si>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</si>
  <si>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</si>
  <si>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</si>
  <si>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</si>
  <si>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</si>
  <si>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</si>
  <si>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</si>
  <si>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</si>
  <si>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</si>
  <si>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</si>
  <si>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</si>
  <si>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</si>
  <si>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</si>
  <si>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</si>
  <si>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</si>
  <si>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</si>
  <si>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</si>
  <si>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</si>
  <si>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</si>
  <si>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</si>
  <si>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</si>
  <si>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</si>
  <si>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</si>
  <si>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</si>
  <si>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</si>
  <si>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</si>
  <si>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</si>
  <si>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</si>
  <si>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</si>
  <si>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</si>
  <si>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</si>
  <si>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</si>
  <si>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</si>
  <si>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</si>
  <si>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</si>
  <si>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</si>
  <si>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</si>
  <si>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</si>
  <si>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</si>
  <si>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</si>
  <si>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</si>
  <si>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</si>
  <si>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</si>
  <si>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</si>
  <si>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</si>
  <si>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</si>
  <si>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</si>
  <si>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</si>
  <si>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</si>
  <si>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</si>
  <si>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</si>
  <si>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</si>
  <si>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</si>
  <si>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</si>
  <si>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</si>
  <si>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</si>
  <si>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</si>
  <si>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</si>
  <si>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</si>
  <si>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</si>
  <si>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</si>
  <si>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</si>
  <si>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</si>
  <si>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</si>
  <si>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</si>
  <si>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</si>
  <si>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</si>
  <si>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</si>
  <si>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</si>
  <si>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</si>
  <si>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</si>
  <si>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</si>
  <si>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</si>
  <si>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</si>
  <si>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</si>
  <si>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</si>
  <si>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</si>
  <si>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</si>
  <si>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</si>
  <si>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</si>
  <si>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</si>
  <si>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</si>
  <si>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</si>
  <si>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</si>
  <si>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</si>
  <si>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</si>
  <si>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</si>
  <si>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</si>
  <si>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</si>
  <si>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</si>
  <si>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</si>
  <si>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</si>
  <si>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</si>
  <si>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</si>
  <si>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</si>
  <si>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</si>
  <si>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</si>
  <si>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</si>
  <si>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</si>
  <si>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</si>
  <si>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</si>
  <si>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</si>
  <si>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</si>
  <si>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</si>
  <si>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</si>
  <si>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</si>
  <si>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</si>
  <si>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</si>
  <si>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</si>
  <si>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</si>
  <si>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</si>
  <si>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</si>
  <si>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</si>
  <si>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</si>
  <si>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</si>
  <si>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</si>
  <si>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</si>
  <si>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</si>
  <si>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</si>
  <si>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</si>
  <si>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</si>
  <si>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</si>
  <si>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</si>
  <si>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</si>
  <si>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</si>
  <si>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</si>
  <si>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</si>
  <si>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</si>
  <si>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</si>
  <si>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</si>
  <si>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</si>
  <si>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</si>
  <si>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</si>
  <si>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</si>
  <si>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</si>
  <si>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</si>
  <si>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</si>
  <si>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</si>
  <si>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</si>
  <si>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</si>
  <si>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</si>
  <si>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</si>
  <si>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</si>
  <si>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</si>
  <si>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</si>
  <si>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</si>
  <si>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</si>
  <si>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</si>
  <si>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</si>
  <si>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</si>
  <si>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</si>
  <si>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</si>
  <si>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</si>
  <si>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</si>
  <si>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</si>
  <si>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</si>
  <si>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</si>
  <si>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</si>
  <si>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</si>
  <si>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</si>
  <si>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</si>
  <si>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</si>
  <si>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</si>
  <si>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</si>
  <si>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</si>
  <si>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</si>
  <si>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</si>
  <si>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</si>
  <si>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</si>
  <si>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</si>
  <si>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</si>
  <si>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</si>
  <si>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</si>
  <si>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</si>
  <si>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</si>
  <si>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</si>
  <si>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</si>
  <si>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</si>
  <si>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</si>
  <si>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</si>
  <si>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</si>
  <si>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</si>
  <si>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</si>
  <si>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</si>
  <si>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</si>
  <si>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</si>
  <si>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</si>
  <si>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</si>
  <si>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</si>
  <si>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</si>
  <si>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</si>
  <si>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</si>
  <si>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</si>
  <si>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</si>
  <si>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</si>
  <si>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</si>
  <si>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</si>
  <si>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</si>
  <si>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</si>
  <si>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</si>
  <si>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</si>
  <si>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</si>
  <si>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</si>
  <si>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</si>
  <si>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</si>
  <si>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</si>
  <si>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</si>
  <si>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</si>
  <si>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</si>
  <si>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</si>
  <si>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</si>
  <si>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</si>
  <si>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</si>
  <si>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</si>
  <si>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</si>
  <si>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</si>
  <si>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</si>
  <si>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</si>
  <si>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</si>
  <si>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</si>
  <si>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</si>
  <si>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</si>
  <si>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</si>
  <si>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</si>
  <si>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</si>
  <si>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</si>
  <si>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</si>
  <si>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</si>
  <si>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</si>
  <si>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</si>
  <si>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</si>
  <si>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</si>
  <si>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</si>
  <si>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</si>
  <si>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</si>
  <si>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</si>
  <si>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</si>
  <si>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</si>
  <si>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</si>
  <si>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</si>
  <si>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</si>
  <si>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</si>
  <si>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</si>
  <si>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</si>
  <si>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</si>
  <si>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</si>
  <si>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</si>
  <si>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</si>
  <si>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</si>
  <si>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</si>
  <si>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</si>
  <si>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</si>
  <si>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</si>
  <si>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</si>
  <si>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</si>
  <si>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</si>
  <si>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</si>
  <si>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</si>
  <si>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</si>
  <si>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</si>
  <si>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</si>
  <si>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</si>
  <si>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</si>
  <si>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</si>
  <si>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</si>
  <si>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</si>
  <si>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</si>
  <si>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</si>
  <si>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</si>
  <si>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</si>
  <si>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</si>
  <si>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</si>
  <si>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</si>
  <si>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</si>
  <si>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</si>
  <si>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</si>
  <si>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</si>
  <si>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</si>
  <si>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</si>
  <si>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</si>
  <si>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</si>
  <si>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</si>
  <si>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</si>
  <si>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</si>
  <si>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</si>
  <si>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</si>
  <si>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</si>
  <si>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</si>
  <si>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</si>
  <si>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</si>
  <si>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</si>
  <si>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</si>
  <si>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</si>
  <si>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</si>
  <si>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</si>
  <si>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</si>
  <si>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</si>
  <si>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</si>
  <si>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</si>
  <si>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</si>
  <si>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</si>
  <si>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</si>
  <si>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</si>
  <si>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</si>
  <si>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</si>
  <si>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</si>
  <si>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</si>
  <si>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</si>
  <si>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</si>
  <si>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</si>
  <si>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</si>
  <si>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</si>
  <si>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</si>
  <si>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</si>
  <si>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</si>
  <si>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</si>
  <si>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</si>
  <si>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</si>
  <si>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</si>
  <si>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</si>
  <si>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</si>
  <si>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</si>
  <si>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</si>
  <si>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</si>
  <si>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</si>
  <si>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</si>
  <si>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</si>
  <si>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</si>
  <si>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</si>
  <si>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</si>
  <si>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</si>
  <si>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</si>
  <si>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</si>
  <si>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</si>
  <si>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</si>
  <si>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</si>
  <si>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t>31 de diciembre 2018</t>
  </si>
  <si>
    <t>Al 31 de diciembre de 2018 y al 30 de septiembre de 2019</t>
  </si>
  <si>
    <t>30 de septiembre de 2019</t>
  </si>
  <si>
    <t>Saldo al 31 de diciembre de 2018(d)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</si>
  <si>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</si>
  <si>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</si>
  <si>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</si>
  <si>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</si>
  <si>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t>Del 1 de enero al 30 de septiembre de 2019</t>
  </si>
  <si>
    <t>Del 1 de enero al 30 de septiembe de 2019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</si>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</sst>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3">
    <xf numFmtId="0" fontId="0" fillId="0" borderId="0"/>
    <xf numFmtId="0" fontId="8" fillId="0" borderId="0"/>
    <xf numFmtId="164" fontId="13" fillId="0" borderId="0"/>
    <xf numFmtId="0" fontId="13" fillId="0" borderId="0"/>
    <xf numFmtId="43" fontId="8" fillId="0" borderId="0" applyFont="0" applyFill="0" applyBorder="0" applyAlignment="0" applyProtection="0"/>
    <xf numFmtId="0" fontId="16" fillId="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19" fillId="0" borderId="0"/>
    <xf numFmtId="0" fontId="5" fillId="0" borderId="0"/>
  </cellStyleXfs>
  <cellXfs count="446">
    <xf numFmtId="0" fontId="0" fillId="0" borderId="0" xfId="0"/>
    <xf numFmtId="0" fontId="9" fillId="0" borderId="0" xfId="0" applyFont="1"/>
    <xf numFmtId="4" fontId="9" fillId="0" borderId="0" xfId="0" applyNumberFormat="1" applyFont="1"/>
    <xf numFmtId="0" fontId="9" fillId="0" borderId="0" xfId="0" applyFont="1" applyBorder="1"/>
    <xf numFmtId="4" fontId="9" fillId="0" borderId="0" xfId="0" applyNumberFormat="1" applyFont="1" applyFill="1" applyBorder="1"/>
    <xf numFmtId="0" fontId="12" fillId="2" borderId="0" xfId="1" applyFont="1" applyFill="1" applyBorder="1" applyAlignment="1">
      <alignment horizontal="right"/>
    </xf>
    <xf numFmtId="0" fontId="12" fillId="2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4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0" xfId="0" applyFont="1" applyFill="1"/>
    <xf numFmtId="0" fontId="10" fillId="0" borderId="0" xfId="0" applyFont="1" applyFill="1"/>
    <xf numFmtId="0" fontId="10" fillId="2" borderId="2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/>
    <xf numFmtId="3" fontId="9" fillId="0" borderId="5" xfId="0" applyNumberFormat="1" applyFont="1" applyBorder="1"/>
    <xf numFmtId="4" fontId="9" fillId="0" borderId="5" xfId="0" applyNumberFormat="1" applyFont="1" applyBorder="1"/>
    <xf numFmtId="0" fontId="9" fillId="0" borderId="7" xfId="0" applyFont="1" applyBorder="1"/>
    <xf numFmtId="0" fontId="9" fillId="2" borderId="9" xfId="0" applyFont="1" applyFill="1" applyBorder="1"/>
    <xf numFmtId="0" fontId="9" fillId="0" borderId="11" xfId="0" applyFont="1" applyFill="1" applyBorder="1"/>
    <xf numFmtId="0" fontId="9" fillId="0" borderId="10" xfId="0" applyFont="1" applyBorder="1"/>
    <xf numFmtId="4" fontId="9" fillId="2" borderId="9" xfId="0" applyNumberFormat="1" applyFont="1" applyFill="1" applyBorder="1"/>
    <xf numFmtId="4" fontId="9" fillId="0" borderId="10" xfId="0" applyNumberFormat="1" applyFont="1" applyBorder="1"/>
    <xf numFmtId="0" fontId="9" fillId="2" borderId="1" xfId="0" applyFont="1" applyFill="1" applyBorder="1"/>
    <xf numFmtId="0" fontId="9" fillId="0" borderId="4" xfId="0" applyFont="1" applyFill="1" applyBorder="1"/>
    <xf numFmtId="4" fontId="9" fillId="0" borderId="4" xfId="0" applyNumberFormat="1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4" fontId="9" fillId="0" borderId="10" xfId="0" applyNumberFormat="1" applyFont="1" applyFill="1" applyBorder="1"/>
    <xf numFmtId="49" fontId="9" fillId="0" borderId="0" xfId="0" applyNumberFormat="1" applyFont="1"/>
    <xf numFmtId="49" fontId="9" fillId="0" borderId="0" xfId="0" applyNumberFormat="1" applyFont="1" applyFill="1"/>
    <xf numFmtId="49" fontId="10" fillId="0" borderId="0" xfId="0" applyNumberFormat="1" applyFont="1" applyFill="1"/>
    <xf numFmtId="3" fontId="9" fillId="0" borderId="11" xfId="0" applyNumberFormat="1" applyFont="1" applyFill="1" applyBorder="1"/>
    <xf numFmtId="3" fontId="9" fillId="0" borderId="11" xfId="0" applyNumberFormat="1" applyFont="1" applyBorder="1"/>
    <xf numFmtId="0" fontId="7" fillId="0" borderId="0" xfId="6"/>
    <xf numFmtId="0" fontId="7" fillId="0" borderId="0" xfId="6" applyFill="1"/>
    <xf numFmtId="0" fontId="18" fillId="0" borderId="4" xfId="5" applyFont="1" applyFill="1" applyBorder="1" applyAlignment="1">
      <alignment horizontal="left" vertical="center"/>
    </xf>
    <xf numFmtId="0" fontId="14" fillId="0" borderId="5" xfId="5" applyFont="1" applyFill="1" applyBorder="1" applyAlignment="1">
      <alignment horizontal="center" vertical="center"/>
    </xf>
    <xf numFmtId="4" fontId="18" fillId="0" borderId="9" xfId="5" applyNumberFormat="1" applyFont="1" applyFill="1" applyBorder="1" applyAlignment="1">
      <alignment horizontal="right" vertical="center"/>
    </xf>
    <xf numFmtId="0" fontId="15" fillId="0" borderId="0" xfId="6" applyFont="1"/>
    <xf numFmtId="0" fontId="15" fillId="0" borderId="1" xfId="6" applyFont="1" applyFill="1" applyBorder="1"/>
    <xf numFmtId="0" fontId="15" fillId="0" borderId="3" xfId="6" applyFont="1" applyFill="1" applyBorder="1"/>
    <xf numFmtId="4" fontId="15" fillId="0" borderId="9" xfId="6" applyNumberFormat="1" applyFont="1" applyFill="1" applyBorder="1"/>
    <xf numFmtId="0" fontId="7" fillId="0" borderId="5" xfId="6" applyFont="1" applyBorder="1"/>
    <xf numFmtId="0" fontId="15" fillId="0" borderId="4" xfId="6" applyFont="1" applyFill="1" applyBorder="1"/>
    <xf numFmtId="0" fontId="15" fillId="0" borderId="5" xfId="6" applyFont="1" applyFill="1" applyBorder="1"/>
    <xf numFmtId="0" fontId="17" fillId="0" borderId="5" xfId="6" applyFont="1" applyBorder="1"/>
    <xf numFmtId="0" fontId="7" fillId="0" borderId="8" xfId="6" applyFont="1" applyBorder="1"/>
    <xf numFmtId="0" fontId="15" fillId="0" borderId="15" xfId="6" applyFont="1" applyBorder="1"/>
    <xf numFmtId="0" fontId="15" fillId="0" borderId="13" xfId="6" applyFont="1" applyBorder="1"/>
    <xf numFmtId="4" fontId="15" fillId="0" borderId="14" xfId="6" applyNumberFormat="1" applyFont="1" applyBorder="1"/>
    <xf numFmtId="0" fontId="7" fillId="0" borderId="4" xfId="6" applyFont="1" applyBorder="1" applyAlignment="1">
      <alignment horizontal="right"/>
    </xf>
    <xf numFmtId="0" fontId="7" fillId="0" borderId="6" xfId="6" applyFont="1" applyBorder="1" applyAlignment="1">
      <alignment horizontal="right"/>
    </xf>
    <xf numFmtId="0" fontId="7" fillId="0" borderId="0" xfId="6"/>
    <xf numFmtId="166" fontId="7" fillId="0" borderId="0" xfId="6" applyNumberFormat="1"/>
    <xf numFmtId="0" fontId="0" fillId="0" borderId="0" xfId="0" applyFont="1" applyFill="1" applyProtection="1"/>
    <xf numFmtId="0" fontId="0" fillId="0" borderId="0" xfId="0" applyProtection="1"/>
    <xf numFmtId="0" fontId="21" fillId="0" borderId="11" xfId="0" applyFont="1" applyFill="1" applyBorder="1" applyAlignment="1" applyProtection="1">
      <alignment vertical="center" wrapText="1"/>
    </xf>
    <xf numFmtId="2" fontId="0" fillId="0" borderId="0" xfId="0" applyNumberFormat="1" applyFont="1" applyFill="1" applyProtection="1"/>
    <xf numFmtId="0" fontId="23" fillId="0" borderId="11" xfId="0" applyFont="1" applyFill="1" applyBorder="1" applyAlignment="1" applyProtection="1">
      <alignment horizontal="left" vertical="center" wrapText="1" indent="2"/>
    </xf>
    <xf numFmtId="0" fontId="21" fillId="0" borderId="10" xfId="0" applyFont="1" applyFill="1" applyBorder="1" applyAlignment="1" applyProtection="1">
      <alignment vertical="center" wrapTex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1" fillId="0" borderId="11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left" vertical="center" indent="1"/>
    </xf>
    <xf numFmtId="0" fontId="21" fillId="0" borderId="10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vertical="center"/>
    </xf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6" fillId="0" borderId="11" xfId="0" applyNumberFormat="1" applyFont="1" applyFill="1" applyBorder="1" applyAlignment="1" applyProtection="1">
      <alignment horizontal="right" wrapText="1"/>
      <protection locked="0"/>
    </xf>
    <xf numFmtId="3" fontId="22" fillId="0" borderId="11" xfId="8" applyNumberFormat="1" applyFont="1" applyFill="1" applyBorder="1" applyAlignment="1" applyProtection="1">
      <alignment horizontal="right" wrapText="1"/>
      <protection locked="0"/>
    </xf>
    <xf numFmtId="3" fontId="22" fillId="0" borderId="11" xfId="0" applyNumberFormat="1" applyFont="1" applyFill="1" applyBorder="1" applyAlignment="1" applyProtection="1">
      <alignment horizontal="right" wrapText="1"/>
      <protection locked="0"/>
    </xf>
    <xf numFmtId="3" fontId="26" fillId="0" borderId="10" xfId="0" applyNumberFormat="1" applyFont="1" applyFill="1" applyBorder="1" applyAlignment="1" applyProtection="1">
      <alignment horizontal="right" wrapText="1"/>
      <protection locked="0"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6" fillId="0" borderId="11" xfId="6" applyNumberFormat="1" applyFont="1" applyBorder="1"/>
    <xf numFmtId="4" fontId="6" fillId="0" borderId="10" xfId="6" applyNumberFormat="1" applyFont="1" applyBorder="1"/>
    <xf numFmtId="3" fontId="26" fillId="0" borderId="11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 applyProtection="1">
      <alignment horizontal="right"/>
    </xf>
    <xf numFmtId="0" fontId="15" fillId="2" borderId="9" xfId="6" applyFont="1" applyFill="1" applyBorder="1"/>
    <xf numFmtId="0" fontId="7" fillId="2" borderId="11" xfId="6" applyFill="1" applyBorder="1" applyAlignment="1">
      <alignment horizontal="left" indent="2"/>
    </xf>
    <xf numFmtId="0" fontId="7" fillId="2" borderId="11" xfId="6" applyFill="1" applyBorder="1" applyAlignment="1">
      <alignment horizontal="left" indent="4"/>
    </xf>
    <xf numFmtId="0" fontId="15" fillId="2" borderId="11" xfId="6" applyFont="1" applyFill="1" applyBorder="1" applyAlignment="1">
      <alignment horizontal="left"/>
    </xf>
    <xf numFmtId="0" fontId="7" fillId="2" borderId="11" xfId="6" applyFill="1" applyBorder="1" applyAlignment="1">
      <alignment horizontal="left" wrapText="1" indent="4"/>
    </xf>
    <xf numFmtId="0" fontId="15" fillId="2" borderId="11" xfId="6" applyFont="1" applyFill="1" applyBorder="1" applyAlignment="1">
      <alignment horizontal="left" indent="2"/>
    </xf>
    <xf numFmtId="0" fontId="15" fillId="2" borderId="10" xfId="6" applyFont="1" applyFill="1" applyBorder="1" applyAlignment="1">
      <alignment horizontal="left"/>
    </xf>
    <xf numFmtId="0" fontId="7" fillId="2" borderId="9" xfId="6" applyFill="1" applyBorder="1"/>
    <xf numFmtId="3" fontId="7" fillId="2" borderId="11" xfId="7" applyNumberFormat="1" applyFont="1" applyFill="1" applyBorder="1"/>
    <xf numFmtId="3" fontId="15" fillId="2" borderId="11" xfId="7" applyNumberFormat="1" applyFont="1" applyFill="1" applyBorder="1"/>
    <xf numFmtId="3" fontId="6" fillId="2" borderId="11" xfId="7" applyNumberFormat="1" applyFont="1" applyFill="1" applyBorder="1"/>
    <xf numFmtId="3" fontId="15" fillId="2" borderId="10" xfId="7" applyNumberFormat="1" applyFont="1" applyFill="1" applyBorder="1"/>
    <xf numFmtId="0" fontId="9" fillId="4" borderId="6" xfId="0" applyFont="1" applyFill="1" applyBorder="1"/>
    <xf numFmtId="0" fontId="12" fillId="4" borderId="7" xfId="1" applyFont="1" applyFill="1" applyBorder="1" applyAlignment="1">
      <alignment horizontal="right"/>
    </xf>
    <xf numFmtId="49" fontId="9" fillId="0" borderId="1" xfId="0" applyNumberFormat="1" applyFont="1" applyBorder="1"/>
    <xf numFmtId="49" fontId="9" fillId="0" borderId="4" xfId="0" applyNumberFormat="1" applyFont="1" applyBorder="1"/>
    <xf numFmtId="49" fontId="9" fillId="0" borderId="6" xfId="0" applyNumberFormat="1" applyFont="1" applyBorder="1"/>
    <xf numFmtId="0" fontId="28" fillId="0" borderId="0" xfId="6" applyFont="1"/>
    <xf numFmtId="0" fontId="29" fillId="0" borderId="16" xfId="6" applyFont="1" applyBorder="1" applyAlignment="1">
      <alignment horizontal="left" vertical="center" wrapText="1"/>
    </xf>
    <xf numFmtId="4" fontId="29" fillId="0" borderId="28" xfId="6" applyNumberFormat="1" applyFont="1" applyBorder="1" applyAlignment="1">
      <alignment vertical="center" wrapText="1"/>
    </xf>
    <xf numFmtId="0" fontId="28" fillId="0" borderId="16" xfId="6" applyFont="1" applyBorder="1" applyAlignment="1">
      <alignment horizontal="left" vertical="center" wrapText="1" indent="2"/>
    </xf>
    <xf numFmtId="4" fontId="28" fillId="0" borderId="28" xfId="6" applyNumberFormat="1" applyFont="1" applyBorder="1" applyAlignment="1">
      <alignment horizontal="right" vertical="center" wrapText="1"/>
    </xf>
    <xf numFmtId="4" fontId="19" fillId="0" borderId="28" xfId="10" applyNumberFormat="1" applyFont="1" applyFill="1" applyBorder="1" applyAlignment="1">
      <alignment horizontal="right" vertical="center"/>
    </xf>
    <xf numFmtId="4" fontId="28" fillId="0" borderId="28" xfId="6" applyNumberFormat="1" applyFont="1" applyBorder="1" applyAlignment="1">
      <alignment horizontal="right"/>
    </xf>
    <xf numFmtId="0" fontId="28" fillId="0" borderId="16" xfId="6" applyFont="1" applyBorder="1" applyAlignment="1">
      <alignment horizontal="left" vertical="center" wrapText="1" indent="4"/>
    </xf>
    <xf numFmtId="0" fontId="28" fillId="0" borderId="16" xfId="6" applyFont="1" applyBorder="1" applyAlignment="1">
      <alignment horizontal="left" vertical="center" wrapText="1"/>
    </xf>
    <xf numFmtId="4" fontId="29" fillId="0" borderId="28" xfId="6" applyNumberFormat="1" applyFont="1" applyBorder="1" applyAlignment="1">
      <alignment horizontal="right" vertical="center" wrapText="1"/>
    </xf>
    <xf numFmtId="4" fontId="29" fillId="0" borderId="23" xfId="6" applyNumberFormat="1" applyFont="1" applyBorder="1" applyAlignment="1">
      <alignment horizontal="right" vertical="center" wrapText="1"/>
    </xf>
    <xf numFmtId="4" fontId="28" fillId="0" borderId="28" xfId="6" applyNumberFormat="1" applyFont="1" applyFill="1" applyBorder="1" applyAlignment="1">
      <alignment horizontal="right" vertical="center" wrapText="1"/>
    </xf>
    <xf numFmtId="0" fontId="28" fillId="0" borderId="16" xfId="6" applyFont="1" applyBorder="1" applyAlignment="1">
      <alignment horizontal="left" vertical="center" wrapText="1" indent="5"/>
    </xf>
    <xf numFmtId="0" fontId="29" fillId="0" borderId="18" xfId="6" applyFont="1" applyBorder="1" applyAlignment="1">
      <alignment horizontal="left" vertical="center" wrapText="1"/>
    </xf>
    <xf numFmtId="4" fontId="29" fillId="0" borderId="30" xfId="6" applyNumberFormat="1" applyFont="1" applyBorder="1" applyAlignment="1">
      <alignment vertical="center" wrapText="1"/>
    </xf>
    <xf numFmtId="0" fontId="15" fillId="0" borderId="16" xfId="6" applyFont="1" applyBorder="1" applyAlignment="1">
      <alignment horizontal="left" vertical="center" wrapText="1"/>
    </xf>
    <xf numFmtId="4" fontId="18" fillId="2" borderId="28" xfId="5" applyNumberFormat="1" applyFont="1" applyFill="1" applyBorder="1" applyAlignment="1">
      <alignment horizontal="right" vertical="center"/>
    </xf>
    <xf numFmtId="0" fontId="5" fillId="2" borderId="0" xfId="11" applyFont="1" applyFill="1" applyBorder="1"/>
    <xf numFmtId="4" fontId="5" fillId="0" borderId="28" xfId="11" applyNumberFormat="1" applyFont="1" applyFill="1" applyBorder="1" applyAlignment="1">
      <alignment horizontal="right" vertical="center"/>
    </xf>
    <xf numFmtId="0" fontId="5" fillId="0" borderId="0" xfId="12" applyFont="1" applyAlignment="1">
      <alignment vertical="center"/>
    </xf>
    <xf numFmtId="0" fontId="5" fillId="0" borderId="0" xfId="11" applyFont="1" applyAlignment="1">
      <alignment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8" xfId="12" applyFont="1" applyFill="1" applyBorder="1" applyAlignment="1">
      <alignment horizontal="left" vertical="center" indent="2"/>
    </xf>
    <xf numFmtId="4" fontId="15" fillId="0" borderId="28" xfId="11" applyNumberFormat="1" applyFont="1" applyFill="1" applyBorder="1" applyAlignment="1">
      <alignment horizontal="right" vertical="center"/>
    </xf>
    <xf numFmtId="0" fontId="15" fillId="0" borderId="0" xfId="12" applyFont="1" applyAlignment="1">
      <alignment vertical="center"/>
    </xf>
    <xf numFmtId="0" fontId="15" fillId="0" borderId="0" xfId="11" applyFont="1" applyAlignment="1">
      <alignment vertical="center"/>
    </xf>
    <xf numFmtId="4" fontId="5" fillId="0" borderId="28" xfId="10" applyNumberFormat="1" applyFont="1" applyFill="1" applyBorder="1" applyAlignment="1">
      <alignment horizontal="right" vertical="center"/>
    </xf>
    <xf numFmtId="0" fontId="5" fillId="0" borderId="0" xfId="10" applyFont="1" applyAlignment="1">
      <alignment vertical="center"/>
    </xf>
    <xf numFmtId="4" fontId="15" fillId="0" borderId="18" xfId="10" applyNumberFormat="1" applyFont="1" applyBorder="1"/>
    <xf numFmtId="4" fontId="15" fillId="0" borderId="30" xfId="10" applyNumberFormat="1" applyFont="1" applyBorder="1"/>
    <xf numFmtId="0" fontId="5" fillId="0" borderId="0" xfId="10" applyFont="1"/>
    <xf numFmtId="4" fontId="5" fillId="0" borderId="0" xfId="10" applyNumberFormat="1" applyFont="1"/>
    <xf numFmtId="0" fontId="0" fillId="0" borderId="0" xfId="0" applyFill="1" applyBorder="1"/>
    <xf numFmtId="4" fontId="5" fillId="0" borderId="23" xfId="6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3" fontId="15" fillId="0" borderId="28" xfId="6" applyNumberFormat="1" applyFont="1" applyBorder="1" applyAlignment="1">
      <alignment horizontal="right" vertical="center" wrapText="1"/>
    </xf>
    <xf numFmtId="3" fontId="15" fillId="0" borderId="23" xfId="6" applyNumberFormat="1" applyFont="1" applyBorder="1" applyAlignment="1">
      <alignment horizontal="right" vertical="center" wrapText="1"/>
    </xf>
    <xf numFmtId="3" fontId="15" fillId="0" borderId="28" xfId="6" applyNumberFormat="1" applyFont="1" applyBorder="1" applyAlignment="1">
      <alignment horizontal="right" vertical="center"/>
    </xf>
    <xf numFmtId="3" fontId="15" fillId="0" borderId="23" xfId="6" applyNumberFormat="1" applyFont="1" applyBorder="1" applyAlignment="1">
      <alignment horizontal="right" vertical="center"/>
    </xf>
    <xf numFmtId="0" fontId="5" fillId="0" borderId="16" xfId="6" applyFont="1" applyBorder="1" applyAlignment="1">
      <alignment horizontal="left" vertical="center"/>
    </xf>
    <xf numFmtId="0" fontId="5" fillId="0" borderId="23" xfId="6" applyFont="1" applyBorder="1" applyAlignment="1">
      <alignment horizontal="left" vertical="center"/>
    </xf>
    <xf numFmtId="3" fontId="5" fillId="0" borderId="28" xfId="6" applyNumberFormat="1" applyFont="1" applyBorder="1" applyAlignment="1">
      <alignment horizontal="right" vertical="center"/>
    </xf>
    <xf numFmtId="3" fontId="5" fillId="0" borderId="23" xfId="6" applyNumberFormat="1" applyFont="1" applyBorder="1" applyAlignment="1">
      <alignment horizontal="right" vertical="center"/>
    </xf>
    <xf numFmtId="0" fontId="15" fillId="0" borderId="16" xfId="6" applyFont="1" applyBorder="1" applyAlignment="1">
      <alignment vertical="center"/>
    </xf>
    <xf numFmtId="0" fontId="15" fillId="0" borderId="23" xfId="6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5" fillId="0" borderId="23" xfId="6" applyFont="1" applyBorder="1" applyAlignment="1">
      <alignment horizontal="left" vertical="center" wrapText="1"/>
    </xf>
    <xf numFmtId="0" fontId="15" fillId="0" borderId="18" xfId="6" applyFont="1" applyBorder="1" applyAlignment="1">
      <alignment vertical="center"/>
    </xf>
    <xf numFmtId="0" fontId="15" fillId="0" borderId="20" xfId="6" applyFont="1" applyBorder="1" applyAlignment="1">
      <alignment vertical="center"/>
    </xf>
    <xf numFmtId="3" fontId="15" fillId="0" borderId="20" xfId="6" applyNumberFormat="1" applyFont="1" applyBorder="1" applyAlignment="1">
      <alignment horizontal="right" vertical="center"/>
    </xf>
    <xf numFmtId="0" fontId="7" fillId="0" borderId="0" xfId="6" applyFill="1" applyBorder="1"/>
    <xf numFmtId="165" fontId="18" fillId="0" borderId="0" xfId="5" applyNumberFormat="1" applyFont="1" applyFill="1" applyBorder="1" applyAlignment="1" applyProtection="1">
      <alignment horizontal="center"/>
    </xf>
    <xf numFmtId="0" fontId="15" fillId="0" borderId="0" xfId="6" applyFont="1" applyFill="1" applyBorder="1" applyAlignment="1">
      <alignment horizontal="center"/>
    </xf>
    <xf numFmtId="0" fontId="17" fillId="0" borderId="0" xfId="11" applyFont="1"/>
    <xf numFmtId="0" fontId="17" fillId="0" borderId="0" xfId="11" applyFont="1" applyBorder="1"/>
    <xf numFmtId="0" fontId="30" fillId="0" borderId="0" xfId="0" applyFont="1"/>
    <xf numFmtId="0" fontId="30" fillId="0" borderId="0" xfId="0" applyFont="1" applyFill="1" applyBorder="1"/>
    <xf numFmtId="0" fontId="18" fillId="0" borderId="0" xfId="6" applyFont="1" applyFill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30" fillId="0" borderId="0" xfId="0" applyFont="1" applyFill="1"/>
    <xf numFmtId="0" fontId="32" fillId="0" borderId="0" xfId="6" applyFont="1"/>
    <xf numFmtId="0" fontId="31" fillId="0" borderId="0" xfId="6" applyFont="1" applyFill="1" applyBorder="1" applyAlignment="1">
      <alignment horizontal="center" vertical="center"/>
    </xf>
    <xf numFmtId="0" fontId="32" fillId="0" borderId="0" xfId="6" applyFont="1" applyFill="1" applyBorder="1"/>
    <xf numFmtId="4" fontId="15" fillId="0" borderId="11" xfId="6" applyNumberFormat="1" applyFont="1" applyBorder="1"/>
    <xf numFmtId="0" fontId="27" fillId="0" borderId="0" xfId="0" applyFont="1" applyAlignment="1">
      <alignment vertical="center"/>
    </xf>
    <xf numFmtId="0" fontId="9" fillId="6" borderId="1" xfId="0" applyFont="1" applyFill="1" applyBorder="1"/>
    <xf numFmtId="0" fontId="11" fillId="6" borderId="2" xfId="1" applyFont="1" applyFill="1" applyBorder="1" applyAlignment="1"/>
    <xf numFmtId="0" fontId="9" fillId="6" borderId="4" xfId="0" applyFont="1" applyFill="1" applyBorder="1"/>
    <xf numFmtId="3" fontId="12" fillId="6" borderId="0" xfId="1" applyNumberFormat="1" applyFont="1" applyFill="1" applyBorder="1" applyAlignment="1"/>
    <xf numFmtId="0" fontId="12" fillId="6" borderId="0" xfId="1" applyFont="1" applyFill="1" applyBorder="1" applyAlignment="1"/>
    <xf numFmtId="0" fontId="9" fillId="6" borderId="6" xfId="0" applyFont="1" applyFill="1" applyBorder="1"/>
    <xf numFmtId="0" fontId="12" fillId="6" borderId="7" xfId="2" applyNumberFormat="1" applyFont="1" applyFill="1" applyBorder="1" applyAlignment="1">
      <alignment vertical="center"/>
    </xf>
    <xf numFmtId="0" fontId="10" fillId="6" borderId="6" xfId="0" applyFont="1" applyFill="1" applyBorder="1"/>
    <xf numFmtId="0" fontId="21" fillId="6" borderId="14" xfId="0" applyFont="1" applyFill="1" applyBorder="1" applyAlignment="1" applyProtection="1">
      <alignment vertical="center"/>
    </xf>
    <xf numFmtId="3" fontId="21" fillId="6" borderId="14" xfId="0" applyNumberFormat="1" applyFont="1" applyFill="1" applyBorder="1" applyAlignment="1" applyProtection="1">
      <alignment horizontal="center" vertical="center" wrapText="1"/>
    </xf>
    <xf numFmtId="3" fontId="21" fillId="6" borderId="14" xfId="0" applyNumberFormat="1" applyFont="1" applyFill="1" applyBorder="1" applyAlignment="1" applyProtection="1">
      <alignment horizontal="center" wrapText="1"/>
    </xf>
    <xf numFmtId="3" fontId="26" fillId="4" borderId="11" xfId="0" applyNumberFormat="1" applyFont="1" applyFill="1" applyBorder="1" applyAlignment="1" applyProtection="1">
      <alignment horizontal="right" wrapText="1"/>
      <protection locked="0"/>
    </xf>
    <xf numFmtId="3" fontId="22" fillId="4" borderId="11" xfId="0" applyNumberFormat="1" applyFont="1" applyFill="1" applyBorder="1" applyAlignment="1" applyProtection="1">
      <alignment horizontal="right" wrapText="1"/>
      <protection locked="0"/>
    </xf>
    <xf numFmtId="3" fontId="22" fillId="4" borderId="11" xfId="0" applyNumberFormat="1" applyFont="1" applyFill="1" applyBorder="1" applyAlignment="1" applyProtection="1">
      <alignment horizontal="right"/>
      <protection locked="0"/>
    </xf>
    <xf numFmtId="3" fontId="15" fillId="4" borderId="11" xfId="7" applyNumberFormat="1" applyFont="1" applyFill="1" applyBorder="1"/>
    <xf numFmtId="0" fontId="15" fillId="7" borderId="14" xfId="6" applyFont="1" applyFill="1" applyBorder="1" applyAlignment="1">
      <alignment horizontal="center"/>
    </xf>
    <xf numFmtId="0" fontId="15" fillId="7" borderId="14" xfId="6" applyFont="1" applyFill="1" applyBorder="1" applyAlignment="1">
      <alignment horizontal="center" wrapText="1"/>
    </xf>
    <xf numFmtId="0" fontId="18" fillId="7" borderId="14" xfId="5" applyFont="1" applyFill="1" applyBorder="1" applyAlignment="1">
      <alignment horizontal="center" vertical="center"/>
    </xf>
    <xf numFmtId="0" fontId="18" fillId="7" borderId="14" xfId="5" applyFont="1" applyFill="1" applyBorder="1" applyAlignment="1">
      <alignment horizontal="center" vertical="center" wrapText="1"/>
    </xf>
    <xf numFmtId="0" fontId="18" fillId="7" borderId="10" xfId="5" applyFont="1" applyFill="1" applyBorder="1" applyAlignment="1">
      <alignment horizontal="center" vertical="center"/>
    </xf>
    <xf numFmtId="0" fontId="18" fillId="7" borderId="27" xfId="5" applyFont="1" applyFill="1" applyBorder="1" applyAlignment="1">
      <alignment horizontal="center" vertical="center"/>
    </xf>
    <xf numFmtId="0" fontId="18" fillId="7" borderId="27" xfId="5" applyFont="1" applyFill="1" applyBorder="1" applyAlignment="1">
      <alignment horizontal="center" vertical="center" wrapText="1"/>
    </xf>
    <xf numFmtId="0" fontId="18" fillId="7" borderId="26" xfId="6" applyFont="1" applyFill="1" applyBorder="1" applyAlignment="1">
      <alignment horizontal="center" vertical="center" wrapText="1"/>
    </xf>
    <xf numFmtId="0" fontId="33" fillId="7" borderId="30" xfId="5" applyFont="1" applyFill="1" applyBorder="1" applyAlignment="1">
      <alignment horizontal="center" vertical="center"/>
    </xf>
    <xf numFmtId="0" fontId="33" fillId="7" borderId="30" xfId="5" applyFont="1" applyFill="1" applyBorder="1" applyAlignment="1">
      <alignment horizontal="center" vertical="center" wrapText="1"/>
    </xf>
    <xf numFmtId="0" fontId="29" fillId="0" borderId="0" xfId="6" applyFont="1"/>
    <xf numFmtId="0" fontId="3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vertical="center"/>
    </xf>
    <xf numFmtId="0" fontId="12" fillId="6" borderId="3" xfId="3" applyFont="1" applyFill="1" applyBorder="1" applyAlignment="1">
      <alignment vertical="center"/>
    </xf>
    <xf numFmtId="0" fontId="12" fillId="6" borderId="7" xfId="3" applyFont="1" applyFill="1" applyBorder="1" applyAlignment="1">
      <alignment vertical="center"/>
    </xf>
    <xf numFmtId="0" fontId="12" fillId="6" borderId="8" xfId="3" applyFont="1" applyFill="1" applyBorder="1" applyAlignment="1">
      <alignment vertical="center"/>
    </xf>
    <xf numFmtId="0" fontId="12" fillId="6" borderId="1" xfId="3" applyFont="1" applyFill="1" applyBorder="1" applyAlignment="1">
      <alignment horizontal="right" vertical="top"/>
    </xf>
    <xf numFmtId="0" fontId="12" fillId="6" borderId="6" xfId="3" applyFont="1" applyFill="1" applyBorder="1" applyAlignment="1">
      <alignment horizontal="right" vertical="top"/>
    </xf>
    <xf numFmtId="0" fontId="12" fillId="4" borderId="7" xfId="1" applyNumberFormat="1" applyFont="1" applyFill="1" applyBorder="1" applyAlignment="1" applyProtection="1">
      <alignment horizontal="center"/>
      <protection locked="0"/>
    </xf>
    <xf numFmtId="0" fontId="12" fillId="6" borderId="7" xfId="2" applyNumberFormat="1" applyFont="1" applyFill="1" applyBorder="1" applyAlignment="1">
      <alignment horizontal="center" vertical="center"/>
    </xf>
    <xf numFmtId="0" fontId="12" fillId="6" borderId="8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</xf>
    <xf numFmtId="0" fontId="21" fillId="6" borderId="4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21" fillId="6" borderId="5" xfId="0" applyFont="1" applyFill="1" applyBorder="1" applyAlignment="1" applyProtection="1">
      <alignment horizontal="center" vertical="center"/>
    </xf>
    <xf numFmtId="2" fontId="21" fillId="6" borderId="4" xfId="0" applyNumberFormat="1" applyFont="1" applyFill="1" applyBorder="1" applyAlignment="1" applyProtection="1">
      <alignment horizontal="center" vertical="center"/>
    </xf>
    <xf numFmtId="2" fontId="21" fillId="6" borderId="0" xfId="0" applyNumberFormat="1" applyFont="1" applyFill="1" applyBorder="1" applyAlignment="1" applyProtection="1">
      <alignment horizontal="center" vertical="center"/>
    </xf>
    <xf numFmtId="2" fontId="21" fillId="6" borderId="5" xfId="0" applyNumberFormat="1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2" fillId="2" borderId="0" xfId="6" applyFont="1" applyFill="1" applyBorder="1" applyAlignment="1">
      <alignment horizontal="left" wrapText="1"/>
    </xf>
    <xf numFmtId="0" fontId="7" fillId="2" borderId="0" xfId="6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0" fontId="15" fillId="0" borderId="0" xfId="6" applyFont="1" applyAlignment="1">
      <alignment horizontal="right"/>
    </xf>
    <xf numFmtId="0" fontId="15" fillId="7" borderId="14" xfId="6" applyFont="1" applyFill="1" applyBorder="1" applyAlignment="1">
      <alignment horizontal="center" vertical="center" wrapText="1"/>
    </xf>
    <xf numFmtId="3" fontId="15" fillId="7" borderId="14" xfId="6" applyNumberFormat="1" applyFont="1" applyFill="1" applyBorder="1" applyAlignment="1">
      <alignment horizontal="center"/>
    </xf>
    <xf numFmtId="0" fontId="15" fillId="7" borderId="14" xfId="6" applyFont="1" applyFill="1" applyBorder="1" applyAlignment="1">
      <alignment horizontal="center"/>
    </xf>
    <xf numFmtId="0" fontId="15" fillId="7" borderId="6" xfId="6" applyFont="1" applyFill="1" applyBorder="1" applyAlignment="1">
      <alignment horizontal="center"/>
    </xf>
    <xf numFmtId="0" fontId="15" fillId="7" borderId="7" xfId="6" applyFont="1" applyFill="1" applyBorder="1" applyAlignment="1">
      <alignment horizontal="center"/>
    </xf>
    <xf numFmtId="0" fontId="15" fillId="7" borderId="8" xfId="6" applyFont="1" applyFill="1" applyBorder="1" applyAlignment="1">
      <alignment horizontal="center"/>
    </xf>
    <xf numFmtId="2" fontId="15" fillId="7" borderId="4" xfId="6" applyNumberFormat="1" applyFont="1" applyFill="1" applyBorder="1" applyAlignment="1">
      <alignment horizontal="center"/>
    </xf>
    <xf numFmtId="0" fontId="15" fillId="7" borderId="0" xfId="6" applyFont="1" applyFill="1" applyBorder="1" applyAlignment="1">
      <alignment horizontal="center"/>
    </xf>
    <xf numFmtId="0" fontId="15" fillId="7" borderId="5" xfId="6" applyFont="1" applyFill="1" applyBorder="1" applyAlignment="1">
      <alignment horizontal="center"/>
    </xf>
    <xf numFmtId="0" fontId="15" fillId="7" borderId="4" xfId="6" applyFont="1" applyFill="1" applyBorder="1" applyAlignment="1">
      <alignment horizontal="center"/>
    </xf>
    <xf numFmtId="0" fontId="15" fillId="7" borderId="1" xfId="6" applyFont="1" applyFill="1" applyBorder="1" applyAlignment="1">
      <alignment horizontal="center"/>
    </xf>
    <xf numFmtId="0" fontId="15" fillId="7" borderId="2" xfId="6" applyFont="1" applyFill="1" applyBorder="1" applyAlignment="1">
      <alignment horizontal="center"/>
    </xf>
    <xf numFmtId="0" fontId="15" fillId="7" borderId="3" xfId="6" applyFont="1" applyFill="1" applyBorder="1" applyAlignment="1">
      <alignment horizontal="center"/>
    </xf>
    <xf numFmtId="165" fontId="18" fillId="7" borderId="1" xfId="5" applyNumberFormat="1" applyFont="1" applyFill="1" applyBorder="1" applyAlignment="1" applyProtection="1">
      <alignment horizontal="center"/>
    </xf>
    <xf numFmtId="165" fontId="18" fillId="7" borderId="2" xfId="5" applyNumberFormat="1" applyFont="1" applyFill="1" applyBorder="1" applyAlignment="1" applyProtection="1">
      <alignment horizontal="center"/>
    </xf>
    <xf numFmtId="165" fontId="18" fillId="7" borderId="3" xfId="5" applyNumberFormat="1" applyFont="1" applyFill="1" applyBorder="1" applyAlignment="1" applyProtection="1">
      <alignment horizontal="center"/>
    </xf>
    <xf numFmtId="165" fontId="18" fillId="7" borderId="4" xfId="5" applyNumberFormat="1" applyFont="1" applyFill="1" applyBorder="1" applyAlignment="1" applyProtection="1">
      <alignment horizontal="center"/>
      <protection locked="0"/>
    </xf>
    <xf numFmtId="165" fontId="18" fillId="7" borderId="0" xfId="5" applyNumberFormat="1" applyFont="1" applyFill="1" applyBorder="1" applyAlignment="1" applyProtection="1">
      <alignment horizontal="center"/>
      <protection locked="0"/>
    </xf>
    <xf numFmtId="165" fontId="18" fillId="7" borderId="5" xfId="5" applyNumberFormat="1" applyFont="1" applyFill="1" applyBorder="1" applyAlignment="1" applyProtection="1">
      <alignment horizontal="center"/>
      <protection locked="0"/>
    </xf>
    <xf numFmtId="165" fontId="18" fillId="7" borderId="4" xfId="5" applyNumberFormat="1" applyFont="1" applyFill="1" applyBorder="1" applyAlignment="1" applyProtection="1">
      <alignment horizontal="center"/>
    </xf>
    <xf numFmtId="165" fontId="18" fillId="7" borderId="0" xfId="5" applyNumberFormat="1" applyFont="1" applyFill="1" applyBorder="1" applyAlignment="1" applyProtection="1">
      <alignment horizontal="center"/>
    </xf>
    <xf numFmtId="165" fontId="18" fillId="7" borderId="5" xfId="5" applyNumberFormat="1" applyFont="1" applyFill="1" applyBorder="1" applyAlignment="1" applyProtection="1">
      <alignment horizontal="center"/>
    </xf>
    <xf numFmtId="165" fontId="18" fillId="7" borderId="6" xfId="5" applyNumberFormat="1" applyFont="1" applyFill="1" applyBorder="1" applyAlignment="1" applyProtection="1">
      <alignment horizontal="center"/>
    </xf>
    <xf numFmtId="165" fontId="18" fillId="7" borderId="7" xfId="5" applyNumberFormat="1" applyFont="1" applyFill="1" applyBorder="1" applyAlignment="1" applyProtection="1">
      <alignment horizontal="center"/>
    </xf>
    <xf numFmtId="165" fontId="18" fillId="7" borderId="8" xfId="5" applyNumberFormat="1" applyFont="1" applyFill="1" applyBorder="1" applyAlignment="1" applyProtection="1">
      <alignment horizontal="center"/>
    </xf>
    <xf numFmtId="0" fontId="18" fillId="7" borderId="1" xfId="5" applyFont="1" applyFill="1" applyBorder="1" applyAlignment="1">
      <alignment horizontal="center" vertical="center"/>
    </xf>
    <xf numFmtId="0" fontId="18" fillId="7" borderId="3" xfId="5" applyFont="1" applyFill="1" applyBorder="1" applyAlignment="1">
      <alignment horizontal="center" vertical="center"/>
    </xf>
    <xf numFmtId="0" fontId="18" fillId="7" borderId="4" xfId="5" applyFont="1" applyFill="1" applyBorder="1" applyAlignment="1">
      <alignment horizontal="center" vertical="center"/>
    </xf>
    <xf numFmtId="0" fontId="18" fillId="7" borderId="5" xfId="5" applyFont="1" applyFill="1" applyBorder="1" applyAlignment="1">
      <alignment horizontal="center" vertical="center"/>
    </xf>
    <xf numFmtId="0" fontId="18" fillId="7" borderId="6" xfId="5" applyFont="1" applyFill="1" applyBorder="1" applyAlignment="1">
      <alignment horizontal="center" vertical="center"/>
    </xf>
    <xf numFmtId="0" fontId="18" fillId="7" borderId="8" xfId="5" applyFont="1" applyFill="1" applyBorder="1" applyAlignment="1">
      <alignment horizontal="center" vertical="center"/>
    </xf>
    <xf numFmtId="0" fontId="18" fillId="7" borderId="12" xfId="5" applyFont="1" applyFill="1" applyBorder="1" applyAlignment="1">
      <alignment horizontal="center" vertical="center"/>
    </xf>
    <xf numFmtId="0" fontId="18" fillId="7" borderId="13" xfId="5" applyFont="1" applyFill="1" applyBorder="1" applyAlignment="1">
      <alignment horizontal="center" vertical="center"/>
    </xf>
    <xf numFmtId="0" fontId="18" fillId="7" borderId="9" xfId="5" applyFont="1" applyFill="1" applyBorder="1" applyAlignment="1">
      <alignment horizontal="center" vertical="center"/>
    </xf>
    <xf numFmtId="0" fontId="18" fillId="7" borderId="10" xfId="5" applyFont="1" applyFill="1" applyBorder="1" applyAlignment="1">
      <alignment horizontal="center" vertical="center"/>
    </xf>
    <xf numFmtId="0" fontId="18" fillId="7" borderId="24" xfId="5" applyFont="1" applyFill="1" applyBorder="1" applyAlignment="1">
      <alignment horizontal="center" vertical="center"/>
    </xf>
    <xf numFmtId="0" fontId="18" fillId="7" borderId="27" xfId="5" applyFont="1" applyFill="1" applyBorder="1" applyAlignment="1">
      <alignment horizontal="center" vertical="center"/>
    </xf>
    <xf numFmtId="0" fontId="18" fillId="7" borderId="30" xfId="5" applyFont="1" applyFill="1" applyBorder="1" applyAlignment="1">
      <alignment horizontal="center" vertical="center"/>
    </xf>
    <xf numFmtId="165" fontId="18" fillId="7" borderId="21" xfId="5" applyNumberFormat="1" applyFont="1" applyFill="1" applyBorder="1" applyAlignment="1" applyProtection="1">
      <alignment horizontal="center"/>
    </xf>
    <xf numFmtId="165" fontId="18" fillId="7" borderId="29" xfId="5" applyNumberFormat="1" applyFont="1" applyFill="1" applyBorder="1" applyAlignment="1" applyProtection="1">
      <alignment horizontal="center"/>
    </xf>
    <xf numFmtId="165" fontId="18" fillId="7" borderId="22" xfId="5" applyNumberFormat="1" applyFont="1" applyFill="1" applyBorder="1" applyAlignment="1" applyProtection="1">
      <alignment horizontal="center"/>
    </xf>
    <xf numFmtId="165" fontId="18" fillId="7" borderId="16" xfId="5" applyNumberFormat="1" applyFont="1" applyFill="1" applyBorder="1" applyAlignment="1" applyProtection="1">
      <alignment horizontal="center"/>
      <protection locked="0"/>
    </xf>
    <xf numFmtId="165" fontId="18" fillId="7" borderId="23" xfId="5" applyNumberFormat="1" applyFont="1" applyFill="1" applyBorder="1" applyAlignment="1" applyProtection="1">
      <alignment horizontal="center"/>
      <protection locked="0"/>
    </xf>
    <xf numFmtId="165" fontId="18" fillId="7" borderId="16" xfId="5" applyNumberFormat="1" applyFont="1" applyFill="1" applyBorder="1" applyAlignment="1" applyProtection="1">
      <alignment horizontal="center"/>
    </xf>
    <xf numFmtId="165" fontId="18" fillId="7" borderId="23" xfId="5" applyNumberFormat="1" applyFont="1" applyFill="1" applyBorder="1" applyAlignment="1" applyProtection="1">
      <alignment horizontal="center"/>
    </xf>
    <xf numFmtId="165" fontId="18" fillId="7" borderId="25" xfId="5" applyNumberFormat="1" applyFont="1" applyFill="1" applyBorder="1" applyAlignment="1" applyProtection="1">
      <alignment horizontal="center"/>
    </xf>
    <xf numFmtId="165" fontId="18" fillId="7" borderId="17" xfId="5" applyNumberFormat="1" applyFont="1" applyFill="1" applyBorder="1" applyAlignment="1" applyProtection="1">
      <alignment horizontal="center"/>
    </xf>
    <xf numFmtId="165" fontId="18" fillId="7" borderId="26" xfId="5" applyNumberFormat="1" applyFont="1" applyFill="1" applyBorder="1" applyAlignment="1" applyProtection="1">
      <alignment horizontal="center"/>
    </xf>
    <xf numFmtId="0" fontId="15" fillId="0" borderId="21" xfId="6" applyFont="1" applyBorder="1" applyAlignment="1">
      <alignment horizontal="justify" vertical="center" wrapText="1"/>
    </xf>
    <xf numFmtId="0" fontId="15" fillId="0" borderId="31" xfId="6" applyFont="1" applyBorder="1" applyAlignment="1">
      <alignment horizontal="justify" vertical="center" wrapText="1"/>
    </xf>
    <xf numFmtId="0" fontId="18" fillId="7" borderId="21" xfId="6" applyFont="1" applyFill="1" applyBorder="1" applyAlignment="1">
      <alignment horizontal="center" vertical="center"/>
    </xf>
    <xf numFmtId="0" fontId="18" fillId="7" borderId="29" xfId="6" applyFont="1" applyFill="1" applyBorder="1" applyAlignment="1">
      <alignment horizontal="center" vertical="center"/>
    </xf>
    <xf numFmtId="0" fontId="18" fillId="7" borderId="31" xfId="6" applyFont="1" applyFill="1" applyBorder="1" applyAlignment="1">
      <alignment horizontal="center" vertical="center"/>
    </xf>
    <xf numFmtId="0" fontId="18" fillId="7" borderId="16" xfId="6" applyFont="1" applyFill="1" applyBorder="1" applyAlignment="1">
      <alignment horizontal="center" vertical="center"/>
    </xf>
    <xf numFmtId="0" fontId="18" fillId="7" borderId="0" xfId="6" applyFont="1" applyFill="1" applyBorder="1" applyAlignment="1">
      <alignment horizontal="center" vertical="center"/>
    </xf>
    <xf numFmtId="0" fontId="18" fillId="7" borderId="32" xfId="6" applyFont="1" applyFill="1" applyBorder="1" applyAlignment="1">
      <alignment horizontal="center" vertical="center"/>
    </xf>
    <xf numFmtId="0" fontId="18" fillId="7" borderId="25" xfId="6" applyFont="1" applyFill="1" applyBorder="1" applyAlignment="1">
      <alignment horizontal="center" vertical="center"/>
    </xf>
    <xf numFmtId="0" fontId="18" fillId="7" borderId="17" xfId="6" applyFont="1" applyFill="1" applyBorder="1" applyAlignment="1">
      <alignment horizontal="center" vertical="center"/>
    </xf>
    <xf numFmtId="0" fontId="18" fillId="7" borderId="33" xfId="6" applyFont="1" applyFill="1" applyBorder="1" applyAlignment="1">
      <alignment horizontal="center" vertical="center"/>
    </xf>
    <xf numFmtId="0" fontId="18" fillId="7" borderId="22" xfId="6" applyFont="1" applyFill="1" applyBorder="1" applyAlignment="1">
      <alignment horizontal="center" vertical="center"/>
    </xf>
    <xf numFmtId="0" fontId="18" fillId="7" borderId="26" xfId="6" applyFont="1" applyFill="1" applyBorder="1" applyAlignment="1">
      <alignment horizontal="center" vertical="center"/>
    </xf>
    <xf numFmtId="0" fontId="18" fillId="7" borderId="18" xfId="6" applyFont="1" applyFill="1" applyBorder="1" applyAlignment="1">
      <alignment horizontal="center" vertical="center" wrapText="1"/>
    </xf>
    <xf numFmtId="0" fontId="18" fillId="7" borderId="19" xfId="6" applyFont="1" applyFill="1" applyBorder="1" applyAlignment="1">
      <alignment horizontal="center" vertical="center" wrapText="1"/>
    </xf>
    <xf numFmtId="0" fontId="18" fillId="7" borderId="20" xfId="6" applyFont="1" applyFill="1" applyBorder="1" applyAlignment="1">
      <alignment horizontal="center" vertical="center" wrapText="1"/>
    </xf>
    <xf numFmtId="0" fontId="18" fillId="7" borderId="24" xfId="6" applyFont="1" applyFill="1" applyBorder="1" applyAlignment="1">
      <alignment horizontal="center" vertical="center" wrapText="1"/>
    </xf>
    <xf numFmtId="0" fontId="18" fillId="7" borderId="27" xfId="6" applyFont="1" applyFill="1" applyBorder="1" applyAlignment="1">
      <alignment horizontal="center" vertical="center" wrapText="1"/>
    </xf>
    <xf numFmtId="0" fontId="31" fillId="7" borderId="24" xfId="6" applyFont="1" applyFill="1" applyBorder="1" applyAlignment="1">
      <alignment horizontal="center" vertical="center"/>
    </xf>
    <xf numFmtId="0" fontId="31" fillId="7" borderId="27" xfId="6" applyFont="1" applyFill="1" applyBorder="1" applyAlignment="1">
      <alignment horizontal="center" vertical="center"/>
    </xf>
    <xf numFmtId="0" fontId="33" fillId="7" borderId="30" xfId="5" applyFont="1" applyFill="1" applyBorder="1" applyAlignment="1">
      <alignment horizontal="center" vertical="center"/>
    </xf>
    <xf numFmtId="0" fontId="31" fillId="7" borderId="21" xfId="6" applyFont="1" applyFill="1" applyBorder="1" applyAlignment="1">
      <alignment horizontal="center" vertical="center"/>
    </xf>
    <xf numFmtId="0" fontId="31" fillId="7" borderId="29" xfId="6" applyFont="1" applyFill="1" applyBorder="1" applyAlignment="1">
      <alignment horizontal="center" vertical="center"/>
    </xf>
    <xf numFmtId="0" fontId="31" fillId="7" borderId="22" xfId="6" applyFont="1" applyFill="1" applyBorder="1" applyAlignment="1">
      <alignment horizontal="center" vertical="center"/>
    </xf>
    <xf numFmtId="0" fontId="31" fillId="7" borderId="16" xfId="6" applyFont="1" applyFill="1" applyBorder="1" applyAlignment="1">
      <alignment horizontal="center" vertical="center"/>
    </xf>
    <xf numFmtId="0" fontId="31" fillId="7" borderId="0" xfId="6" applyFont="1" applyFill="1" applyBorder="1" applyAlignment="1">
      <alignment horizontal="center" vertical="center"/>
    </xf>
    <xf numFmtId="0" fontId="31" fillId="7" borderId="23" xfId="6" applyFont="1" applyFill="1" applyBorder="1" applyAlignment="1">
      <alignment horizontal="center" vertical="center"/>
    </xf>
    <xf numFmtId="0" fontId="31" fillId="7" borderId="25" xfId="6" applyFont="1" applyFill="1" applyBorder="1" applyAlignment="1">
      <alignment horizontal="center" vertical="center"/>
    </xf>
    <xf numFmtId="0" fontId="31" fillId="7" borderId="17" xfId="6" applyFont="1" applyFill="1" applyBorder="1" applyAlignment="1">
      <alignment horizontal="center" vertical="center"/>
    </xf>
    <xf numFmtId="0" fontId="31" fillId="7" borderId="26" xfId="6" applyFont="1" applyFill="1" applyBorder="1" applyAlignment="1">
      <alignment horizontal="center" vertical="center"/>
    </xf>
    <xf numFmtId="4" fontId="9" fillId="0" borderId="11" xfId="0" applyNumberFormat="1" applyFont="1" applyFill="1" applyBorder="1"/>
    <xf numFmtId="4" fontId="10" fillId="0" borderId="11" xfId="0" applyNumberFormat="1" applyFont="1" applyFill="1" applyBorder="1"/>
    <xf numFmtId="4" fontId="9" fillId="0" borderId="11" xfId="0" applyNumberFormat="1" applyFont="1" applyBorder="1"/>
    <xf numFmtId="4" fontId="0" fillId="0" borderId="11" xfId="0" applyNumberFormat="1" applyBorder="1" applyAlignment="1"/>
    <xf numFmtId="0" fontId="21" fillId="0" borderId="0" xfId="0" applyFont="1" applyAlignment="1">
      <alignment horizontal="justify" vertical="center"/>
    </xf>
    <xf numFmtId="0" fontId="21" fillId="0" borderId="17" xfId="0" applyFont="1" applyBorder="1" applyAlignment="1">
      <alignment horizontal="center" vertical="center"/>
    </xf>
    <xf numFmtId="0" fontId="1" fillId="0" borderId="0" xfId="0" applyFont="1"/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3" fontId="21" fillId="4" borderId="23" xfId="0" applyNumberFormat="1" applyFont="1" applyFill="1" applyBorder="1" applyAlignment="1">
      <alignment wrapText="1"/>
    </xf>
    <xf numFmtId="3" fontId="21" fillId="4" borderId="23" xfId="0" applyNumberFormat="1" applyFont="1" applyFill="1" applyBorder="1" applyAlignment="1">
      <alignment horizontal="right" wrapText="1"/>
    </xf>
    <xf numFmtId="3" fontId="21" fillId="0" borderId="23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 horizontal="right" wrapText="1"/>
    </xf>
    <xf numFmtId="0" fontId="21" fillId="0" borderId="16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3" fontId="21" fillId="0" borderId="23" xfId="0" applyNumberFormat="1" applyFont="1" applyFill="1" applyBorder="1" applyAlignment="1">
      <alignment wrapText="1"/>
    </xf>
    <xf numFmtId="0" fontId="23" fillId="0" borderId="16" xfId="0" applyFont="1" applyBorder="1" applyAlignment="1">
      <alignment horizontal="justify" vertical="center" wrapText="1"/>
    </xf>
    <xf numFmtId="3" fontId="23" fillId="0" borderId="23" xfId="0" applyNumberFormat="1" applyFont="1" applyBorder="1" applyAlignment="1">
      <alignment wrapText="1"/>
    </xf>
    <xf numFmtId="3" fontId="23" fillId="0" borderId="23" xfId="0" applyNumberFormat="1" applyFont="1" applyBorder="1" applyAlignment="1">
      <alignment horizontal="right" wrapText="1"/>
    </xf>
    <xf numFmtId="0" fontId="23" fillId="0" borderId="23" xfId="0" applyFont="1" applyFill="1" applyBorder="1" applyAlignment="1">
      <alignment horizontal="justify" vertical="center" wrapText="1"/>
    </xf>
    <xf numFmtId="3" fontId="1" fillId="0" borderId="28" xfId="0" applyNumberFormat="1" applyFont="1" applyFill="1" applyBorder="1" applyAlignment="1"/>
    <xf numFmtId="3" fontId="21" fillId="0" borderId="28" xfId="0" applyNumberFormat="1" applyFont="1" applyFill="1" applyBorder="1" applyAlignment="1">
      <alignment wrapText="1"/>
    </xf>
    <xf numFmtId="3" fontId="21" fillId="0" borderId="23" xfId="0" applyNumberFormat="1" applyFont="1" applyFill="1" applyBorder="1" applyAlignment="1">
      <alignment horizontal="right" wrapText="1"/>
    </xf>
    <xf numFmtId="43" fontId="1" fillId="0" borderId="0" xfId="9" applyFont="1"/>
    <xf numFmtId="167" fontId="36" fillId="0" borderId="23" xfId="9" applyNumberFormat="1" applyFont="1" applyFill="1" applyBorder="1" applyAlignment="1">
      <alignment horizontal="center"/>
    </xf>
    <xf numFmtId="3" fontId="21" fillId="0" borderId="23" xfId="9" applyNumberFormat="1" applyFont="1" applyBorder="1" applyAlignment="1">
      <alignment wrapText="1"/>
    </xf>
    <xf numFmtId="3" fontId="1" fillId="0" borderId="28" xfId="0" applyNumberFormat="1" applyFont="1" applyBorder="1" applyAlignment="1"/>
    <xf numFmtId="3" fontId="21" fillId="0" borderId="28" xfId="9" applyNumberFormat="1" applyFont="1" applyBorder="1" applyAlignment="1">
      <alignment wrapText="1"/>
    </xf>
    <xf numFmtId="167" fontId="36" fillId="0" borderId="0" xfId="9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justify" vertical="center" wrapText="1"/>
    </xf>
    <xf numFmtId="3" fontId="23" fillId="0" borderId="28" xfId="0" applyNumberFormat="1" applyFont="1" applyBorder="1" applyAlignment="1">
      <alignment wrapText="1"/>
    </xf>
    <xf numFmtId="3" fontId="23" fillId="0" borderId="28" xfId="0" applyNumberFormat="1" applyFont="1" applyFill="1" applyBorder="1" applyAlignment="1">
      <alignment wrapText="1"/>
    </xf>
    <xf numFmtId="3" fontId="1" fillId="0" borderId="0" xfId="0" applyNumberFormat="1" applyFont="1" applyAlignment="1"/>
    <xf numFmtId="3" fontId="23" fillId="0" borderId="28" xfId="0" applyNumberFormat="1" applyFont="1" applyFill="1" applyBorder="1" applyAlignment="1">
      <alignment horizontal="right" wrapText="1"/>
    </xf>
    <xf numFmtId="3" fontId="23" fillId="0" borderId="28" xfId="0" applyNumberFormat="1" applyFont="1" applyBorder="1" applyAlignment="1">
      <alignment horizontal="right" wrapText="1"/>
    </xf>
    <xf numFmtId="4" fontId="1" fillId="0" borderId="0" xfId="0" applyNumberFormat="1" applyFont="1"/>
    <xf numFmtId="3" fontId="21" fillId="0" borderId="28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 horizontal="right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3" fontId="37" fillId="0" borderId="26" xfId="0" applyNumberFormat="1" applyFont="1" applyBorder="1" applyAlignment="1">
      <alignment wrapText="1"/>
    </xf>
    <xf numFmtId="3" fontId="37" fillId="0" borderId="26" xfId="0" applyNumberFormat="1" applyFont="1" applyBorder="1" applyAlignment="1">
      <alignment horizontal="right" wrapText="1"/>
    </xf>
    <xf numFmtId="0" fontId="23" fillId="0" borderId="29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justify" vertical="center" wrapText="1"/>
    </xf>
    <xf numFmtId="0" fontId="23" fillId="0" borderId="28" xfId="0" applyFont="1" applyBorder="1" applyAlignment="1">
      <alignment horizontal="justify" vertical="center" wrapText="1"/>
    </xf>
    <xf numFmtId="43" fontId="21" fillId="0" borderId="28" xfId="9" applyFont="1" applyBorder="1" applyAlignment="1">
      <alignment horizontal="justify" vertical="center" wrapText="1"/>
    </xf>
    <xf numFmtId="0" fontId="21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0" fontId="23" fillId="0" borderId="27" xfId="0" applyFont="1" applyBorder="1" applyAlignment="1">
      <alignment horizontal="justify" vertical="center" wrapText="1"/>
    </xf>
    <xf numFmtId="0" fontId="23" fillId="0" borderId="2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1" fillId="4" borderId="23" xfId="0" applyNumberFormat="1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1" fillId="6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0" fontId="23" fillId="0" borderId="28" xfId="0" applyFont="1" applyBorder="1" applyAlignment="1">
      <alignment horizontal="left" vertical="center" wrapText="1" indent="1"/>
    </xf>
    <xf numFmtId="14" fontId="23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43" fontId="21" fillId="0" borderId="23" xfId="0" applyNumberFormat="1" applyFont="1" applyBorder="1" applyAlignment="1">
      <alignment horizontal="justify" vertical="center" wrapText="1"/>
    </xf>
    <xf numFmtId="168" fontId="21" fillId="0" borderId="23" xfId="0" applyNumberFormat="1" applyFont="1" applyBorder="1" applyAlignment="1">
      <alignment horizontal="justify" vertical="center" wrapText="1"/>
    </xf>
    <xf numFmtId="0" fontId="23" fillId="0" borderId="28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26" xfId="0" applyFont="1" applyBorder="1" applyAlignment="1">
      <alignment horizontal="justify" vertical="center" wrapText="1"/>
    </xf>
    <xf numFmtId="0" fontId="40" fillId="6" borderId="2" xfId="1" applyFont="1" applyFill="1" applyBorder="1" applyAlignment="1">
      <alignment horizontal="center" vertical="center"/>
    </xf>
    <xf numFmtId="0" fontId="40" fillId="6" borderId="3" xfId="1" applyFont="1" applyFill="1" applyBorder="1" applyAlignment="1">
      <alignment horizontal="center" vertical="center"/>
    </xf>
    <xf numFmtId="43" fontId="1" fillId="2" borderId="11" xfId="9" applyFont="1" applyFill="1" applyBorder="1"/>
    <xf numFmtId="4" fontId="7" fillId="2" borderId="11" xfId="7" applyNumberFormat="1" applyFont="1" applyFill="1" applyBorder="1"/>
    <xf numFmtId="4" fontId="15" fillId="2" borderId="11" xfId="7" applyNumberFormat="1" applyFont="1" applyFill="1" applyBorder="1"/>
    <xf numFmtId="43" fontId="1" fillId="2" borderId="11" xfId="9" applyNumberFormat="1" applyFont="1" applyFill="1" applyBorder="1"/>
    <xf numFmtId="43" fontId="7" fillId="2" borderId="11" xfId="7" applyNumberFormat="1" applyFont="1" applyFill="1" applyBorder="1"/>
    <xf numFmtId="0" fontId="1" fillId="0" borderId="28" xfId="12" applyFont="1" applyFill="1" applyBorder="1" applyAlignment="1">
      <alignment horizontal="left" vertical="center" indent="2"/>
    </xf>
    <xf numFmtId="0" fontId="16" fillId="0" borderId="0" xfId="10" applyFont="1"/>
    <xf numFmtId="4" fontId="16" fillId="0" borderId="0" xfId="10" applyNumberFormat="1" applyFont="1"/>
    <xf numFmtId="43" fontId="16" fillId="0" borderId="0" xfId="9" applyFont="1"/>
    <xf numFmtId="2" fontId="15" fillId="0" borderId="28" xfId="6" applyNumberFormat="1" applyFont="1" applyBorder="1" applyAlignment="1">
      <alignment horizontal="right" vertical="center"/>
    </xf>
    <xf numFmtId="2" fontId="5" fillId="0" borderId="28" xfId="3" applyNumberFormat="1" applyFont="1" applyBorder="1" applyAlignment="1">
      <alignment horizontal="right"/>
    </xf>
    <xf numFmtId="2" fontId="5" fillId="0" borderId="28" xfId="6" applyNumberFormat="1" applyFont="1" applyBorder="1" applyAlignment="1">
      <alignment horizontal="right" vertical="center"/>
    </xf>
    <xf numFmtId="2" fontId="15" fillId="0" borderId="28" xfId="6" applyNumberFormat="1" applyFont="1" applyBorder="1" applyAlignment="1">
      <alignment horizontal="right" vertical="center" wrapText="1"/>
    </xf>
    <xf numFmtId="2" fontId="5" fillId="0" borderId="23" xfId="6" applyNumberFormat="1" applyFont="1" applyBorder="1" applyAlignment="1">
      <alignment horizontal="right" vertical="center"/>
    </xf>
    <xf numFmtId="2" fontId="15" fillId="0" borderId="23" xfId="6" applyNumberFormat="1" applyFont="1" applyBorder="1" applyAlignment="1">
      <alignment horizontal="right" vertical="center"/>
    </xf>
    <xf numFmtId="2" fontId="5" fillId="0" borderId="11" xfId="3" applyNumberFormat="1" applyFont="1" applyBorder="1" applyAlignment="1">
      <alignment horizontal="right"/>
    </xf>
    <xf numFmtId="1" fontId="5" fillId="0" borderId="11" xfId="3" applyNumberFormat="1" applyFont="1" applyBorder="1" applyAlignment="1">
      <alignment horizontal="right"/>
    </xf>
    <xf numFmtId="1" fontId="5" fillId="0" borderId="23" xfId="6" applyNumberFormat="1" applyFont="1" applyBorder="1" applyAlignment="1">
      <alignment horizontal="right" vertical="center"/>
    </xf>
    <xf numFmtId="43" fontId="15" fillId="0" borderId="23" xfId="6" applyNumberFormat="1" applyFont="1" applyBorder="1" applyAlignment="1">
      <alignment horizontal="right" vertical="center"/>
    </xf>
    <xf numFmtId="4" fontId="15" fillId="0" borderId="20" xfId="6" applyNumberFormat="1" applyFont="1" applyBorder="1" applyAlignment="1">
      <alignment horizontal="right" vertical="center"/>
    </xf>
    <xf numFmtId="43" fontId="15" fillId="0" borderId="28" xfId="9" applyFont="1" applyBorder="1" applyAlignment="1">
      <alignment horizontal="right" vertical="center" wrapText="1"/>
    </xf>
    <xf numFmtId="43" fontId="6" fillId="0" borderId="11" xfId="6" applyNumberFormat="1" applyFont="1" applyBorder="1"/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B1" zoomScaleNormal="100" workbookViewId="0">
      <selection activeCell="E1" sqref="E1:M1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106"/>
      <c r="B1" s="178"/>
      <c r="C1" s="179"/>
      <c r="D1" s="179"/>
      <c r="E1" s="211" t="s">
        <v>533</v>
      </c>
      <c r="F1" s="211"/>
      <c r="G1" s="211"/>
      <c r="H1" s="211"/>
      <c r="I1" s="211"/>
      <c r="J1" s="211"/>
      <c r="K1" s="211"/>
      <c r="L1" s="211"/>
      <c r="M1" s="212"/>
    </row>
    <row r="2" spans="1:13" ht="13.9" customHeight="1">
      <c r="A2" s="107"/>
      <c r="B2" s="180"/>
      <c r="C2" s="181"/>
      <c r="D2" s="181"/>
      <c r="E2" s="209" t="s">
        <v>127</v>
      </c>
      <c r="F2" s="209"/>
      <c r="G2" s="209"/>
      <c r="H2" s="209"/>
      <c r="I2" s="209"/>
      <c r="J2" s="209"/>
      <c r="K2" s="209"/>
      <c r="L2" s="209"/>
      <c r="M2" s="210"/>
    </row>
    <row r="3" spans="1:13" ht="13.9" customHeight="1">
      <c r="A3" s="107"/>
      <c r="B3" s="180"/>
      <c r="C3" s="182"/>
      <c r="D3" s="182"/>
      <c r="E3" s="209" t="s">
        <v>518</v>
      </c>
      <c r="F3" s="209"/>
      <c r="G3" s="209"/>
      <c r="H3" s="209"/>
      <c r="I3" s="209"/>
      <c r="J3" s="209"/>
      <c r="K3" s="209"/>
      <c r="L3" s="209"/>
      <c r="M3" s="210"/>
    </row>
    <row r="4" spans="1:13" ht="14.25" customHeight="1">
      <c r="A4" s="108"/>
      <c r="B4" s="183"/>
      <c r="C4" s="184"/>
      <c r="D4" s="184"/>
      <c r="E4" s="222" t="s">
        <v>4</v>
      </c>
      <c r="F4" s="222"/>
      <c r="G4" s="222"/>
      <c r="H4" s="222"/>
      <c r="I4" s="222"/>
      <c r="J4" s="222"/>
      <c r="K4" s="222"/>
      <c r="L4" s="222"/>
      <c r="M4" s="223"/>
    </row>
    <row r="5" spans="1:13" ht="13.9" hidden="1" customHeight="1">
      <c r="B5" s="104"/>
      <c r="C5" s="105"/>
      <c r="D5" s="105" t="s">
        <v>5</v>
      </c>
      <c r="E5" s="221" t="s">
        <v>4</v>
      </c>
      <c r="F5" s="221"/>
      <c r="G5" s="221"/>
      <c r="H5" s="221"/>
      <c r="I5" s="221"/>
      <c r="J5" s="221"/>
      <c r="K5" s="221"/>
      <c r="L5" s="221"/>
      <c r="M5" s="221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78"/>
      <c r="C7" s="215" t="s">
        <v>128</v>
      </c>
      <c r="D7" s="215"/>
      <c r="E7" s="216"/>
      <c r="F7" s="207" t="s">
        <v>519</v>
      </c>
      <c r="G7" s="213" t="s">
        <v>517</v>
      </c>
      <c r="H7" s="219"/>
      <c r="I7" s="215" t="s">
        <v>128</v>
      </c>
      <c r="J7" s="215"/>
      <c r="K7" s="216"/>
      <c r="L7" s="207" t="s">
        <v>519</v>
      </c>
      <c r="M7" s="207" t="s">
        <v>517</v>
      </c>
    </row>
    <row r="8" spans="1:13" s="19" customFormat="1" ht="15" customHeight="1">
      <c r="A8" s="42"/>
      <c r="B8" s="185"/>
      <c r="C8" s="217"/>
      <c r="D8" s="217"/>
      <c r="E8" s="218"/>
      <c r="F8" s="208"/>
      <c r="G8" s="214"/>
      <c r="H8" s="220"/>
      <c r="I8" s="217"/>
      <c r="J8" s="217"/>
      <c r="K8" s="218"/>
      <c r="L8" s="208"/>
      <c r="M8" s="208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317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318">
        <f>SUM(F12:F18)</f>
        <v>4017100.6</v>
      </c>
      <c r="G11" s="318">
        <f>SUM(G12:G18)</f>
        <v>2484639.48</v>
      </c>
      <c r="H11" s="35"/>
      <c r="I11" s="9" t="s">
        <v>380</v>
      </c>
      <c r="J11" s="7"/>
      <c r="K11" s="7"/>
      <c r="L11" s="318">
        <f>SUM(L12:L20)</f>
        <v>1304945.54</v>
      </c>
      <c r="M11" s="318">
        <f>SUM(M12:M20)</f>
        <v>210366.67</v>
      </c>
    </row>
    <row r="12" spans="1:13">
      <c r="B12" s="14"/>
      <c r="C12" s="10" t="s">
        <v>6</v>
      </c>
      <c r="D12" s="7" t="s">
        <v>3</v>
      </c>
      <c r="E12" s="23"/>
      <c r="F12" s="317">
        <v>2500</v>
      </c>
      <c r="G12" s="317"/>
      <c r="H12" s="35"/>
      <c r="I12" s="10" t="s">
        <v>6</v>
      </c>
      <c r="J12" s="7" t="s">
        <v>130</v>
      </c>
      <c r="K12" s="7"/>
      <c r="L12" s="317"/>
      <c r="M12" s="317"/>
    </row>
    <row r="13" spans="1:13">
      <c r="B13" s="14"/>
      <c r="C13" s="10" t="s">
        <v>7</v>
      </c>
      <c r="D13" s="7" t="s">
        <v>2</v>
      </c>
      <c r="E13" s="23"/>
      <c r="F13" s="317">
        <v>4014600.6</v>
      </c>
      <c r="G13" s="317">
        <v>2484639.48</v>
      </c>
      <c r="H13" s="35"/>
      <c r="I13" s="10" t="s">
        <v>7</v>
      </c>
      <c r="J13" s="7" t="s">
        <v>0</v>
      </c>
      <c r="K13" s="7"/>
      <c r="L13" s="317">
        <v>939</v>
      </c>
      <c r="M13" s="317">
        <v>9541.98</v>
      </c>
    </row>
    <row r="14" spans="1:13">
      <c r="B14" s="14"/>
      <c r="C14" s="10" t="s">
        <v>8</v>
      </c>
      <c r="D14" s="7" t="s">
        <v>1</v>
      </c>
      <c r="E14" s="23"/>
      <c r="F14" s="317"/>
      <c r="G14" s="317"/>
      <c r="H14" s="35"/>
      <c r="I14" s="10" t="s">
        <v>8</v>
      </c>
      <c r="J14" s="7" t="s">
        <v>131</v>
      </c>
      <c r="K14" s="7"/>
      <c r="L14" s="317"/>
      <c r="M14" s="317"/>
    </row>
    <row r="15" spans="1:13">
      <c r="B15" s="14"/>
      <c r="C15" s="10" t="s">
        <v>9</v>
      </c>
      <c r="D15" s="7" t="s">
        <v>42</v>
      </c>
      <c r="E15" s="23"/>
      <c r="F15" s="317"/>
      <c r="G15" s="317"/>
      <c r="H15" s="35"/>
      <c r="I15" s="10" t="s">
        <v>9</v>
      </c>
      <c r="J15" s="7" t="s">
        <v>132</v>
      </c>
      <c r="K15" s="7"/>
      <c r="L15" s="317"/>
      <c r="M15" s="317"/>
    </row>
    <row r="16" spans="1:13">
      <c r="B16" s="14"/>
      <c r="C16" s="10" t="s">
        <v>10</v>
      </c>
      <c r="D16" s="7" t="s">
        <v>43</v>
      </c>
      <c r="E16" s="23"/>
      <c r="F16" s="317"/>
      <c r="G16" s="317"/>
      <c r="H16" s="35"/>
      <c r="I16" s="10" t="s">
        <v>10</v>
      </c>
      <c r="J16" s="7" t="s">
        <v>133</v>
      </c>
      <c r="K16" s="7"/>
      <c r="L16" s="317"/>
      <c r="M16" s="317"/>
    </row>
    <row r="17" spans="1:13">
      <c r="B17" s="14"/>
      <c r="C17" s="10" t="s">
        <v>11</v>
      </c>
      <c r="D17" s="7" t="s">
        <v>44</v>
      </c>
      <c r="E17" s="23"/>
      <c r="F17" s="317"/>
      <c r="G17" s="317"/>
      <c r="H17" s="35"/>
      <c r="I17" s="10" t="s">
        <v>11</v>
      </c>
      <c r="J17" s="7" t="s">
        <v>134</v>
      </c>
      <c r="K17" s="7"/>
      <c r="L17" s="317"/>
      <c r="M17" s="317"/>
    </row>
    <row r="18" spans="1:13">
      <c r="B18" s="14"/>
      <c r="C18" s="10" t="s">
        <v>12</v>
      </c>
      <c r="D18" s="7" t="s">
        <v>45</v>
      </c>
      <c r="E18" s="23"/>
      <c r="F18" s="317"/>
      <c r="G18" s="317"/>
      <c r="H18" s="35"/>
      <c r="I18" s="10" t="s">
        <v>12</v>
      </c>
      <c r="J18" s="7" t="s">
        <v>135</v>
      </c>
      <c r="K18" s="7"/>
      <c r="L18" s="317"/>
      <c r="M18" s="317"/>
    </row>
    <row r="19" spans="1:13">
      <c r="B19" s="14"/>
      <c r="C19" s="9" t="s">
        <v>372</v>
      </c>
      <c r="D19" s="7"/>
      <c r="E19" s="23"/>
      <c r="F19" s="318">
        <f>SUM(F20:F26)</f>
        <v>425072.69</v>
      </c>
      <c r="G19" s="318">
        <f>SUM(G20:G26)</f>
        <v>6991.26</v>
      </c>
      <c r="H19" s="36"/>
      <c r="I19" s="10" t="s">
        <v>76</v>
      </c>
      <c r="J19" s="7" t="s">
        <v>136</v>
      </c>
      <c r="K19" s="7"/>
      <c r="L19" s="317"/>
      <c r="M19" s="317"/>
    </row>
    <row r="20" spans="1:13">
      <c r="B20" s="14"/>
      <c r="C20" s="10" t="s">
        <v>13</v>
      </c>
      <c r="D20" s="7" t="s">
        <v>46</v>
      </c>
      <c r="E20" s="23"/>
      <c r="F20" s="317"/>
      <c r="G20" s="317"/>
      <c r="H20" s="35"/>
      <c r="I20" s="10" t="s">
        <v>77</v>
      </c>
      <c r="J20" s="7" t="s">
        <v>137</v>
      </c>
      <c r="K20" s="7"/>
      <c r="L20" s="317">
        <v>1304006.54</v>
      </c>
      <c r="M20" s="317">
        <v>200824.69</v>
      </c>
    </row>
    <row r="21" spans="1:13">
      <c r="B21" s="14"/>
      <c r="C21" s="10" t="s">
        <v>14</v>
      </c>
      <c r="D21" s="7" t="s">
        <v>47</v>
      </c>
      <c r="E21" s="23"/>
      <c r="F21" s="317"/>
      <c r="G21" s="317"/>
      <c r="H21" s="35"/>
      <c r="I21" s="9" t="s">
        <v>381</v>
      </c>
      <c r="J21" s="7"/>
      <c r="K21" s="7"/>
      <c r="L21" s="318">
        <f>SUM(L22:L24)</f>
        <v>0</v>
      </c>
      <c r="M21" s="318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317">
        <v>402239.46</v>
      </c>
      <c r="G22" s="317">
        <v>3288.03</v>
      </c>
      <c r="H22" s="35"/>
      <c r="I22" s="10" t="s">
        <v>13</v>
      </c>
      <c r="J22" s="7" t="s">
        <v>78</v>
      </c>
      <c r="K22" s="7"/>
      <c r="L22" s="318"/>
      <c r="M22" s="318"/>
    </row>
    <row r="23" spans="1:13">
      <c r="B23" s="14"/>
      <c r="C23" s="10" t="s">
        <v>16</v>
      </c>
      <c r="D23" s="7" t="s">
        <v>49</v>
      </c>
      <c r="E23" s="23"/>
      <c r="F23" s="317"/>
      <c r="G23" s="317"/>
      <c r="H23" s="35"/>
      <c r="I23" s="10" t="s">
        <v>14</v>
      </c>
      <c r="J23" s="7" t="s">
        <v>79</v>
      </c>
      <c r="K23" s="7"/>
      <c r="L23" s="318"/>
      <c r="M23" s="318"/>
    </row>
    <row r="24" spans="1:13">
      <c r="B24" s="14"/>
      <c r="C24" s="10" t="s">
        <v>17</v>
      </c>
      <c r="D24" s="7" t="s">
        <v>50</v>
      </c>
      <c r="E24" s="23"/>
      <c r="F24" s="317"/>
      <c r="G24" s="317"/>
      <c r="H24" s="35"/>
      <c r="I24" s="10" t="s">
        <v>15</v>
      </c>
      <c r="J24" s="7" t="s">
        <v>80</v>
      </c>
      <c r="K24" s="7"/>
      <c r="L24" s="318"/>
      <c r="M24" s="318"/>
    </row>
    <row r="25" spans="1:13">
      <c r="B25" s="14"/>
      <c r="C25" s="10" t="s">
        <v>18</v>
      </c>
      <c r="D25" s="7" t="s">
        <v>51</v>
      </c>
      <c r="E25" s="23"/>
      <c r="F25" s="317"/>
      <c r="G25" s="317"/>
      <c r="H25" s="35"/>
      <c r="I25" s="9" t="s">
        <v>382</v>
      </c>
      <c r="J25" s="7"/>
      <c r="K25" s="7"/>
      <c r="L25" s="318">
        <f>SUM(L26:L27)</f>
        <v>0</v>
      </c>
      <c r="M25" s="318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317">
        <v>22833.23</v>
      </c>
      <c r="G26" s="317">
        <v>3703.23</v>
      </c>
      <c r="H26" s="35"/>
      <c r="I26" s="10" t="s">
        <v>21</v>
      </c>
      <c r="J26" s="7" t="s">
        <v>82</v>
      </c>
      <c r="K26" s="7"/>
      <c r="L26" s="317"/>
      <c r="M26" s="317"/>
    </row>
    <row r="27" spans="1:13">
      <c r="B27" s="14"/>
      <c r="C27" s="9" t="s">
        <v>373</v>
      </c>
      <c r="D27" s="7"/>
      <c r="E27" s="23"/>
      <c r="F27" s="318">
        <f>SUM(F28:F32)</f>
        <v>76826.5</v>
      </c>
      <c r="G27" s="318">
        <f>SUM(G28:G32)</f>
        <v>62294</v>
      </c>
      <c r="H27" s="35"/>
      <c r="I27" s="10" t="s">
        <v>22</v>
      </c>
      <c r="J27" s="7" t="s">
        <v>81</v>
      </c>
      <c r="K27" s="7"/>
      <c r="L27" s="317"/>
      <c r="M27" s="317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317">
        <v>14532.5</v>
      </c>
      <c r="G28" s="317"/>
      <c r="H28" s="36"/>
      <c r="I28" s="9" t="s">
        <v>83</v>
      </c>
      <c r="J28" s="7"/>
      <c r="K28" s="7"/>
      <c r="L28" s="318"/>
      <c r="M28" s="318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317"/>
      <c r="G29" s="317"/>
      <c r="H29" s="35"/>
      <c r="I29" s="9" t="s">
        <v>383</v>
      </c>
      <c r="J29" s="9"/>
      <c r="K29" s="9"/>
      <c r="L29" s="318">
        <f>SUM(L30:L32)</f>
        <v>0</v>
      </c>
      <c r="M29" s="318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317"/>
      <c r="G30" s="317"/>
      <c r="H30" s="35"/>
      <c r="I30" s="10" t="s">
        <v>84</v>
      </c>
      <c r="J30" s="7" t="s">
        <v>87</v>
      </c>
      <c r="K30" s="9"/>
      <c r="L30" s="317"/>
      <c r="M30" s="317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317"/>
      <c r="G31" s="317"/>
      <c r="H31" s="35"/>
      <c r="I31" s="10" t="s">
        <v>85</v>
      </c>
      <c r="J31" s="7" t="s">
        <v>88</v>
      </c>
      <c r="K31" s="9"/>
      <c r="L31" s="317"/>
      <c r="M31" s="317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317">
        <v>62294</v>
      </c>
      <c r="G32" s="317">
        <v>62294</v>
      </c>
      <c r="H32" s="35"/>
      <c r="I32" s="10" t="s">
        <v>86</v>
      </c>
      <c r="J32" s="7" t="s">
        <v>89</v>
      </c>
      <c r="K32" s="7"/>
      <c r="L32" s="317"/>
      <c r="M32" s="317"/>
    </row>
    <row r="33" spans="1:13">
      <c r="B33" s="14"/>
      <c r="C33" s="9" t="s">
        <v>374</v>
      </c>
      <c r="D33" s="7"/>
      <c r="E33" s="23"/>
      <c r="F33" s="318">
        <f>SUM(F34:F38)</f>
        <v>0</v>
      </c>
      <c r="G33" s="318">
        <f>SUM(G34:G38)</f>
        <v>0</v>
      </c>
      <c r="H33" s="35"/>
      <c r="I33" s="9" t="s">
        <v>384</v>
      </c>
      <c r="J33" s="7"/>
      <c r="K33" s="7"/>
      <c r="L33" s="318">
        <f>SUM(L34:L39)</f>
        <v>0</v>
      </c>
      <c r="M33" s="318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317"/>
      <c r="G34" s="317"/>
      <c r="H34" s="35"/>
      <c r="I34" s="10" t="s">
        <v>32</v>
      </c>
      <c r="J34" s="7" t="s">
        <v>93</v>
      </c>
      <c r="K34" s="7"/>
      <c r="L34" s="317"/>
      <c r="M34" s="317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317"/>
      <c r="G35" s="317"/>
      <c r="H35" s="35"/>
      <c r="I35" s="10" t="s">
        <v>33</v>
      </c>
      <c r="J35" s="7" t="s">
        <v>94</v>
      </c>
      <c r="K35" s="7"/>
      <c r="L35" s="317"/>
      <c r="M35" s="317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317"/>
      <c r="G36" s="317"/>
      <c r="H36" s="35"/>
      <c r="I36" s="10" t="s">
        <v>90</v>
      </c>
      <c r="J36" s="7" t="s">
        <v>95</v>
      </c>
      <c r="K36" s="7"/>
      <c r="L36" s="317"/>
      <c r="M36" s="317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317"/>
      <c r="G37" s="317"/>
      <c r="H37" s="35"/>
      <c r="I37" s="10" t="s">
        <v>91</v>
      </c>
      <c r="J37" s="7" t="s">
        <v>96</v>
      </c>
      <c r="K37" s="7"/>
      <c r="L37" s="317"/>
      <c r="M37" s="317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317"/>
      <c r="G38" s="317"/>
      <c r="H38" s="36"/>
      <c r="I38" s="10" t="s">
        <v>92</v>
      </c>
      <c r="J38" s="7" t="s">
        <v>97</v>
      </c>
      <c r="K38" s="7"/>
      <c r="L38" s="317"/>
      <c r="M38" s="317"/>
    </row>
    <row r="39" spans="1:13">
      <c r="B39" s="14"/>
      <c r="C39" s="9" t="s">
        <v>31</v>
      </c>
      <c r="D39" s="7"/>
      <c r="E39" s="23"/>
      <c r="F39" s="318"/>
      <c r="G39" s="318"/>
      <c r="H39" s="35"/>
      <c r="I39" s="10" t="s">
        <v>98</v>
      </c>
      <c r="J39" s="7" t="s">
        <v>99</v>
      </c>
      <c r="K39" s="7"/>
      <c r="L39" s="317"/>
      <c r="M39" s="317"/>
    </row>
    <row r="40" spans="1:13">
      <c r="B40" s="14"/>
      <c r="C40" s="9" t="s">
        <v>375</v>
      </c>
      <c r="D40" s="7"/>
      <c r="E40" s="23"/>
      <c r="F40" s="318">
        <f>SUM(F41:F42)</f>
        <v>0</v>
      </c>
      <c r="G40" s="318">
        <f>SUM(G41:G42)</f>
        <v>0</v>
      </c>
      <c r="H40" s="35"/>
      <c r="I40" s="9" t="s">
        <v>385</v>
      </c>
      <c r="J40" s="7"/>
      <c r="K40" s="7"/>
      <c r="L40" s="318">
        <f>SUM(L41:L43)</f>
        <v>0</v>
      </c>
      <c r="M40" s="318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317"/>
      <c r="G41" s="317"/>
      <c r="H41" s="35"/>
      <c r="I41" s="10" t="s">
        <v>35</v>
      </c>
      <c r="J41" s="7" t="s">
        <v>100</v>
      </c>
      <c r="K41" s="7"/>
      <c r="L41" s="317"/>
      <c r="M41" s="317"/>
    </row>
    <row r="42" spans="1:13">
      <c r="B42" s="14"/>
      <c r="C42" s="10" t="s">
        <v>33</v>
      </c>
      <c r="D42" s="7" t="s">
        <v>34</v>
      </c>
      <c r="E42" s="23"/>
      <c r="F42" s="317"/>
      <c r="G42" s="317"/>
      <c r="H42" s="35"/>
      <c r="I42" s="10" t="s">
        <v>36</v>
      </c>
      <c r="J42" s="7" t="s">
        <v>101</v>
      </c>
      <c r="K42" s="7"/>
      <c r="L42" s="317"/>
      <c r="M42" s="317"/>
    </row>
    <row r="43" spans="1:13">
      <c r="B43" s="14"/>
      <c r="C43" s="9" t="s">
        <v>376</v>
      </c>
      <c r="D43" s="7"/>
      <c r="E43" s="23"/>
      <c r="F43" s="318">
        <f>SUM(F44:F47)</f>
        <v>0</v>
      </c>
      <c r="G43" s="318">
        <f>SUM(G44:G47)</f>
        <v>0</v>
      </c>
      <c r="H43" s="35"/>
      <c r="I43" s="10" t="s">
        <v>37</v>
      </c>
      <c r="J43" s="7" t="s">
        <v>102</v>
      </c>
      <c r="K43" s="7"/>
      <c r="L43" s="317"/>
      <c r="M43" s="317"/>
    </row>
    <row r="44" spans="1:13">
      <c r="B44" s="14"/>
      <c r="C44" s="10" t="s">
        <v>35</v>
      </c>
      <c r="D44" s="7" t="s">
        <v>39</v>
      </c>
      <c r="E44" s="23"/>
      <c r="F44" s="317"/>
      <c r="G44" s="317"/>
      <c r="H44" s="36"/>
      <c r="I44" s="9" t="s">
        <v>386</v>
      </c>
      <c r="J44" s="7"/>
      <c r="K44" s="7"/>
      <c r="L44" s="318">
        <f>SUM(L45:L47)</f>
        <v>0</v>
      </c>
      <c r="M44" s="318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317"/>
      <c r="G45" s="317"/>
      <c r="H45" s="35"/>
      <c r="I45" s="10" t="s">
        <v>103</v>
      </c>
      <c r="J45" s="7" t="s">
        <v>106</v>
      </c>
      <c r="K45" s="7"/>
      <c r="L45" s="317"/>
      <c r="M45" s="317"/>
    </row>
    <row r="46" spans="1:13">
      <c r="B46" s="14"/>
      <c r="C46" s="10" t="s">
        <v>37</v>
      </c>
      <c r="D46" s="7" t="s">
        <v>40</v>
      </c>
      <c r="E46" s="23"/>
      <c r="F46" s="317"/>
      <c r="G46" s="317"/>
      <c r="H46" s="35"/>
      <c r="I46" s="10" t="s">
        <v>104</v>
      </c>
      <c r="J46" s="7" t="s">
        <v>107</v>
      </c>
      <c r="K46" s="7"/>
      <c r="L46" s="317"/>
      <c r="M46" s="317"/>
    </row>
    <row r="47" spans="1:13">
      <c r="B47" s="14"/>
      <c r="C47" s="10" t="s">
        <v>38</v>
      </c>
      <c r="D47" s="7" t="s">
        <v>41</v>
      </c>
      <c r="E47" s="23"/>
      <c r="F47" s="317"/>
      <c r="G47" s="317"/>
      <c r="H47" s="35"/>
      <c r="I47" s="10" t="s">
        <v>105</v>
      </c>
      <c r="J47" s="7" t="s">
        <v>108</v>
      </c>
      <c r="K47" s="7"/>
      <c r="L47" s="317"/>
      <c r="M47" s="317"/>
    </row>
    <row r="48" spans="1:13">
      <c r="B48" s="14"/>
      <c r="C48" s="7"/>
      <c r="D48" s="7"/>
      <c r="E48" s="23"/>
      <c r="F48" s="317"/>
      <c r="G48" s="317"/>
      <c r="H48" s="35"/>
      <c r="I48" s="9" t="s">
        <v>387</v>
      </c>
      <c r="J48" s="9"/>
      <c r="K48" s="7"/>
      <c r="L48" s="318">
        <f>+L11+L21+L25+L28+L29+L33+L40+L44</f>
        <v>1304945.54</v>
      </c>
      <c r="M48" s="318">
        <f>+M11+M21+M25+M28+M29+M33+M40+M44</f>
        <v>210366.67</v>
      </c>
    </row>
    <row r="49" spans="2:13">
      <c r="B49" s="14"/>
      <c r="C49" s="11" t="s">
        <v>377</v>
      </c>
      <c r="D49" s="11"/>
      <c r="E49" s="24"/>
      <c r="F49" s="318">
        <f>+F11+F19+F27+F33+F39+F40+F43</f>
        <v>4518999.79</v>
      </c>
      <c r="G49" s="318">
        <f>+G11+G19+G27+G33+G39+G40+G43</f>
        <v>2553924.7399999998</v>
      </c>
      <c r="H49" s="35"/>
      <c r="I49" s="3"/>
      <c r="J49" s="7"/>
      <c r="K49" s="7"/>
      <c r="L49" s="319"/>
      <c r="M49" s="319"/>
    </row>
    <row r="50" spans="2:13">
      <c r="B50" s="14"/>
      <c r="C50" s="7"/>
      <c r="D50" s="7"/>
      <c r="E50" s="23"/>
      <c r="F50" s="319"/>
      <c r="G50" s="319"/>
      <c r="H50" s="35"/>
      <c r="I50" s="9" t="s">
        <v>109</v>
      </c>
      <c r="J50" s="9"/>
      <c r="K50" s="7"/>
      <c r="L50" s="317"/>
      <c r="M50" s="317"/>
    </row>
    <row r="51" spans="2:13">
      <c r="B51" s="14"/>
      <c r="C51" s="9" t="s">
        <v>64</v>
      </c>
      <c r="D51" s="7"/>
      <c r="E51" s="23"/>
      <c r="F51" s="317"/>
      <c r="G51" s="317"/>
      <c r="H51" s="35"/>
      <c r="I51" s="7" t="s">
        <v>110</v>
      </c>
      <c r="J51" s="7"/>
      <c r="K51" s="7"/>
      <c r="L51" s="317"/>
      <c r="M51" s="317"/>
    </row>
    <row r="52" spans="2:13">
      <c r="B52" s="14"/>
      <c r="C52" s="7" t="s">
        <v>65</v>
      </c>
      <c r="D52" s="7"/>
      <c r="E52" s="23"/>
      <c r="F52" s="317"/>
      <c r="G52" s="317"/>
      <c r="H52" s="35"/>
      <c r="I52" s="7" t="s">
        <v>111</v>
      </c>
      <c r="J52" s="7"/>
      <c r="K52" s="7"/>
      <c r="L52" s="317"/>
      <c r="M52" s="317"/>
    </row>
    <row r="53" spans="2:13">
      <c r="B53" s="14"/>
      <c r="C53" s="7" t="s">
        <v>73</v>
      </c>
      <c r="D53" s="7"/>
      <c r="E53" s="23"/>
      <c r="F53" s="317"/>
      <c r="G53" s="317"/>
      <c r="H53" s="35"/>
      <c r="I53" s="7" t="s">
        <v>112</v>
      </c>
      <c r="J53" s="7"/>
      <c r="K53" s="7"/>
      <c r="L53" s="317"/>
      <c r="M53" s="317"/>
    </row>
    <row r="54" spans="2:13">
      <c r="B54" s="14"/>
      <c r="C54" s="7" t="s">
        <v>66</v>
      </c>
      <c r="D54" s="7"/>
      <c r="E54" s="23"/>
      <c r="F54" s="317">
        <v>50731256.950000003</v>
      </c>
      <c r="G54" s="317">
        <v>47867380.840000004</v>
      </c>
      <c r="H54" s="35"/>
      <c r="I54" s="7" t="s">
        <v>113</v>
      </c>
      <c r="J54" s="7"/>
      <c r="K54" s="7"/>
      <c r="L54" s="317"/>
      <c r="M54" s="317"/>
    </row>
    <row r="55" spans="2:13">
      <c r="B55" s="14"/>
      <c r="C55" s="7" t="s">
        <v>67</v>
      </c>
      <c r="D55" s="7"/>
      <c r="E55" s="23"/>
      <c r="F55" s="317">
        <v>22170226.440000001</v>
      </c>
      <c r="G55" s="317">
        <v>22158586.43</v>
      </c>
      <c r="H55" s="36"/>
      <c r="I55" s="7" t="s">
        <v>114</v>
      </c>
      <c r="J55" s="7"/>
      <c r="K55" s="7"/>
      <c r="L55" s="317"/>
      <c r="M55" s="317"/>
    </row>
    <row r="56" spans="2:13">
      <c r="B56" s="14"/>
      <c r="C56" s="7" t="s">
        <v>68</v>
      </c>
      <c r="D56" s="7"/>
      <c r="E56" s="23"/>
      <c r="F56" s="317">
        <v>1251710.83</v>
      </c>
      <c r="G56" s="317">
        <v>1251710.83</v>
      </c>
      <c r="H56" s="35"/>
      <c r="I56" s="7" t="s">
        <v>115</v>
      </c>
      <c r="J56" s="7"/>
      <c r="K56" s="7"/>
      <c r="L56" s="317"/>
      <c r="M56" s="317"/>
    </row>
    <row r="57" spans="2:13">
      <c r="B57" s="14"/>
      <c r="C57" s="7" t="s">
        <v>69</v>
      </c>
      <c r="D57" s="7"/>
      <c r="E57" s="23"/>
      <c r="F57" s="317">
        <v>-24581908.600000001</v>
      </c>
      <c r="G57" s="317">
        <v>-22688471.030000001</v>
      </c>
      <c r="H57" s="35"/>
      <c r="I57" s="7"/>
      <c r="J57" s="7"/>
      <c r="K57" s="7"/>
      <c r="L57" s="317"/>
      <c r="M57" s="317"/>
    </row>
    <row r="58" spans="2:13">
      <c r="B58" s="14"/>
      <c r="C58" s="7" t="s">
        <v>70</v>
      </c>
      <c r="D58" s="7"/>
      <c r="E58" s="23"/>
      <c r="F58" s="317"/>
      <c r="G58" s="317"/>
      <c r="H58" s="35"/>
      <c r="I58" s="9" t="s">
        <v>388</v>
      </c>
      <c r="J58" s="7"/>
      <c r="K58" s="9"/>
      <c r="L58" s="318">
        <f>SUM(L51:L56)</f>
        <v>0</v>
      </c>
      <c r="M58" s="318">
        <f>SUM(M51:M56)</f>
        <v>0</v>
      </c>
    </row>
    <row r="59" spans="2:13">
      <c r="B59" s="14"/>
      <c r="C59" s="7" t="s">
        <v>71</v>
      </c>
      <c r="D59" s="7"/>
      <c r="E59" s="23"/>
      <c r="F59" s="317"/>
      <c r="G59" s="317"/>
      <c r="H59" s="35"/>
      <c r="I59" s="7"/>
      <c r="J59" s="7"/>
      <c r="K59" s="7"/>
      <c r="L59" s="317"/>
      <c r="M59" s="317"/>
    </row>
    <row r="60" spans="2:13">
      <c r="B60" s="14"/>
      <c r="C60" s="7" t="s">
        <v>72</v>
      </c>
      <c r="D60" s="7"/>
      <c r="E60" s="23"/>
      <c r="F60" s="317"/>
      <c r="G60" s="317"/>
      <c r="H60" s="35"/>
      <c r="I60" s="12" t="s">
        <v>389</v>
      </c>
      <c r="J60" s="12"/>
      <c r="K60" s="12"/>
      <c r="L60" s="318">
        <f>+L48+L58</f>
        <v>1304945.54</v>
      </c>
      <c r="M60" s="318">
        <f>+M48+M58</f>
        <v>210366.67</v>
      </c>
    </row>
    <row r="61" spans="2:13">
      <c r="B61" s="14"/>
      <c r="C61" s="7"/>
      <c r="D61" s="7"/>
      <c r="E61" s="23"/>
      <c r="F61" s="317"/>
      <c r="G61" s="317"/>
      <c r="H61" s="35"/>
      <c r="I61" s="7"/>
      <c r="J61" s="7"/>
      <c r="K61" s="7"/>
      <c r="L61" s="317"/>
      <c r="M61" s="317"/>
    </row>
    <row r="62" spans="2:13">
      <c r="B62" s="14"/>
      <c r="C62" s="9" t="s">
        <v>378</v>
      </c>
      <c r="D62" s="7"/>
      <c r="E62" s="23"/>
      <c r="F62" s="318">
        <f>SUM(F52:F60)</f>
        <v>49571285.619999997</v>
      </c>
      <c r="G62" s="318">
        <f>SUM(G52:G60)</f>
        <v>48589207.070000008</v>
      </c>
      <c r="H62" s="35"/>
      <c r="I62" s="9" t="s">
        <v>116</v>
      </c>
      <c r="J62" s="9"/>
      <c r="K62" s="9"/>
      <c r="L62" s="317"/>
      <c r="M62" s="317"/>
    </row>
    <row r="63" spans="2:13">
      <c r="B63" s="14"/>
      <c r="C63" s="7"/>
      <c r="D63" s="7"/>
      <c r="E63" s="23"/>
      <c r="F63" s="317"/>
      <c r="G63" s="317"/>
      <c r="H63" s="35"/>
      <c r="I63" s="7"/>
      <c r="J63" s="7"/>
      <c r="K63" s="7"/>
      <c r="L63" s="317"/>
      <c r="M63" s="317"/>
    </row>
    <row r="64" spans="2:13">
      <c r="B64" s="14"/>
      <c r="C64" s="12" t="s">
        <v>379</v>
      </c>
      <c r="D64" s="12"/>
      <c r="E64" s="25"/>
      <c r="F64" s="318">
        <f>+F49+F62</f>
        <v>54090285.409999996</v>
      </c>
      <c r="G64" s="318">
        <f>+G49+G62</f>
        <v>51143131.81000001</v>
      </c>
      <c r="H64" s="35"/>
      <c r="I64" s="9" t="s">
        <v>390</v>
      </c>
      <c r="J64" s="7"/>
      <c r="K64" s="7"/>
      <c r="L64" s="318">
        <f>SUM(L65:L67)</f>
        <v>71864193.549999997</v>
      </c>
      <c r="M64" s="318">
        <f>SUM(M65:M67)</f>
        <v>68094961.980000004</v>
      </c>
    </row>
    <row r="65" spans="2:13">
      <c r="B65" s="14"/>
      <c r="C65" s="3"/>
      <c r="D65" s="3"/>
      <c r="E65" s="15"/>
      <c r="F65" s="319"/>
      <c r="G65" s="319"/>
      <c r="H65" s="35"/>
      <c r="I65" s="7" t="s">
        <v>117</v>
      </c>
      <c r="J65" s="7"/>
      <c r="K65" s="3"/>
      <c r="L65" s="317"/>
      <c r="M65" s="317"/>
    </row>
    <row r="66" spans="2:13">
      <c r="B66" s="14"/>
      <c r="C66" s="3"/>
      <c r="D66" s="3"/>
      <c r="E66" s="15"/>
      <c r="F66" s="319"/>
      <c r="G66" s="319"/>
      <c r="H66" s="35"/>
      <c r="I66" s="7" t="s">
        <v>118</v>
      </c>
      <c r="J66" s="7"/>
      <c r="K66" s="3"/>
      <c r="L66" s="317"/>
      <c r="M66" s="317"/>
    </row>
    <row r="67" spans="2:13">
      <c r="B67" s="14"/>
      <c r="C67" s="3"/>
      <c r="D67" s="3"/>
      <c r="E67" s="15"/>
      <c r="F67" s="319"/>
      <c r="G67" s="319"/>
      <c r="H67" s="36"/>
      <c r="I67" s="7" t="s">
        <v>119</v>
      </c>
      <c r="J67" s="7"/>
      <c r="K67" s="3"/>
      <c r="L67" s="317">
        <v>71864193.549999997</v>
      </c>
      <c r="M67" s="317">
        <v>68094961.980000004</v>
      </c>
    </row>
    <row r="68" spans="2:13">
      <c r="B68" s="14"/>
      <c r="C68" s="3"/>
      <c r="D68" s="3"/>
      <c r="E68" s="15"/>
      <c r="F68" s="319"/>
      <c r="G68" s="319"/>
      <c r="H68" s="35"/>
      <c r="I68" s="9" t="s">
        <v>391</v>
      </c>
      <c r="J68" s="7"/>
      <c r="K68" s="7"/>
      <c r="L68" s="318">
        <f>SUM(L69:L73)</f>
        <v>-19078853.68</v>
      </c>
      <c r="M68" s="318">
        <f>SUM(M69:M73)</f>
        <v>-17162196.84</v>
      </c>
    </row>
    <row r="69" spans="2:13">
      <c r="B69" s="14"/>
      <c r="C69" s="3"/>
      <c r="D69" s="3"/>
      <c r="E69" s="15"/>
      <c r="F69" s="319"/>
      <c r="G69" s="319"/>
      <c r="H69" s="35"/>
      <c r="I69" s="7" t="s">
        <v>120</v>
      </c>
      <c r="J69" s="3"/>
      <c r="K69" s="3"/>
      <c r="L69" s="317">
        <v>-1005817.45</v>
      </c>
      <c r="M69" s="317">
        <v>-3925648.29</v>
      </c>
    </row>
    <row r="70" spans="2:13">
      <c r="B70" s="14"/>
      <c r="C70" s="3"/>
      <c r="D70" s="3"/>
      <c r="E70" s="26"/>
      <c r="F70" s="319"/>
      <c r="G70" s="319"/>
      <c r="H70" s="35"/>
      <c r="I70" s="7" t="s">
        <v>121</v>
      </c>
      <c r="J70" s="3"/>
      <c r="K70" s="3"/>
      <c r="L70" s="317">
        <v>-20355697.84</v>
      </c>
      <c r="M70" s="317">
        <v>-15542113.77</v>
      </c>
    </row>
    <row r="71" spans="2:13">
      <c r="B71" s="14"/>
      <c r="C71" s="3"/>
      <c r="D71" s="3"/>
      <c r="E71" s="27"/>
      <c r="F71" s="319"/>
      <c r="G71" s="319"/>
      <c r="H71" s="35"/>
      <c r="I71" s="7" t="s">
        <v>122</v>
      </c>
      <c r="J71" s="3"/>
      <c r="K71" s="3"/>
      <c r="L71" s="317"/>
      <c r="M71" s="317"/>
    </row>
    <row r="72" spans="2:13">
      <c r="B72" s="14"/>
      <c r="C72" s="3"/>
      <c r="D72" s="3"/>
      <c r="E72" s="15"/>
      <c r="F72" s="319"/>
      <c r="G72" s="319"/>
      <c r="H72" s="35"/>
      <c r="I72" s="7" t="s">
        <v>123</v>
      </c>
      <c r="J72" s="3"/>
      <c r="K72" s="3"/>
      <c r="L72" s="317">
        <v>2282661.61</v>
      </c>
      <c r="M72" s="317">
        <v>2305565.2200000002</v>
      </c>
    </row>
    <row r="73" spans="2:13" ht="12.75">
      <c r="B73" s="14"/>
      <c r="C73" s="3"/>
      <c r="D73" s="3"/>
      <c r="E73" s="15"/>
      <c r="F73" s="320"/>
      <c r="G73" s="319"/>
      <c r="H73" s="35"/>
      <c r="I73" s="7" t="s">
        <v>124</v>
      </c>
      <c r="J73" s="3"/>
      <c r="K73" s="3"/>
      <c r="L73" s="317"/>
      <c r="M73" s="317"/>
    </row>
    <row r="74" spans="2:13">
      <c r="B74" s="14"/>
      <c r="C74" s="3"/>
      <c r="D74" s="3"/>
      <c r="E74" s="15"/>
      <c r="F74" s="319"/>
      <c r="G74" s="319"/>
      <c r="H74" s="35"/>
      <c r="I74" s="9" t="s">
        <v>392</v>
      </c>
      <c r="J74" s="3"/>
      <c r="K74" s="3"/>
      <c r="L74" s="318">
        <f>SUM(L75:L76)</f>
        <v>0</v>
      </c>
      <c r="M74" s="318">
        <f>SUM(M75:M76)</f>
        <v>0</v>
      </c>
    </row>
    <row r="75" spans="2:13">
      <c r="B75" s="14"/>
      <c r="C75" s="3"/>
      <c r="D75" s="3"/>
      <c r="E75" s="15"/>
      <c r="F75" s="319"/>
      <c r="G75" s="319"/>
      <c r="H75" s="35"/>
      <c r="I75" s="7" t="s">
        <v>125</v>
      </c>
      <c r="J75" s="3"/>
      <c r="K75" s="3"/>
      <c r="L75" s="317"/>
      <c r="M75" s="317"/>
    </row>
    <row r="76" spans="2:13">
      <c r="B76" s="14"/>
      <c r="C76" s="3"/>
      <c r="D76" s="3"/>
      <c r="E76" s="15"/>
      <c r="F76" s="319"/>
      <c r="G76" s="319"/>
      <c r="H76" s="35"/>
      <c r="I76" s="7" t="s">
        <v>126</v>
      </c>
      <c r="J76" s="3"/>
      <c r="K76" s="3"/>
      <c r="L76" s="317"/>
      <c r="M76" s="317"/>
    </row>
    <row r="77" spans="2:13">
      <c r="B77" s="14"/>
      <c r="C77" s="3"/>
      <c r="D77" s="3"/>
      <c r="E77" s="15"/>
      <c r="F77" s="319"/>
      <c r="G77" s="319"/>
      <c r="H77" s="36"/>
      <c r="I77" s="9" t="s">
        <v>393</v>
      </c>
      <c r="J77" s="7"/>
      <c r="K77" s="7"/>
      <c r="L77" s="318">
        <f>+L64+L68+L74</f>
        <v>52785339.869999997</v>
      </c>
      <c r="M77" s="318">
        <f>+M64+M68+M74</f>
        <v>50932765.140000001</v>
      </c>
    </row>
    <row r="78" spans="2:13">
      <c r="B78" s="14"/>
      <c r="C78" s="3"/>
      <c r="D78" s="3"/>
      <c r="E78" s="15"/>
      <c r="F78" s="319"/>
      <c r="G78" s="44"/>
      <c r="H78" s="35"/>
      <c r="I78" s="9" t="s">
        <v>394</v>
      </c>
      <c r="J78" s="7"/>
      <c r="K78" s="7"/>
      <c r="L78" s="318">
        <f>+L60+L77</f>
        <v>54090285.409999996</v>
      </c>
      <c r="M78" s="318">
        <f>+M60+M77</f>
        <v>51143131.810000002</v>
      </c>
    </row>
    <row r="79" spans="2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177" t="s">
        <v>530</v>
      </c>
      <c r="H82" s="7"/>
      <c r="I82" s="7"/>
      <c r="J82" s="7"/>
      <c r="K82" s="7"/>
      <c r="L82" s="4"/>
      <c r="M82" s="4"/>
    </row>
    <row r="83" spans="4:13" ht="12">
      <c r="F83" s="177"/>
      <c r="G83" s="177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06"/>
      <c r="J91" s="206"/>
      <c r="K91" s="206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A4" sqref="A4:I4"/>
    </sheetView>
  </sheetViews>
  <sheetFormatPr baseColWidth="10" defaultRowHeight="15"/>
  <cols>
    <col min="1" max="1" width="19.28515625" style="323" customWidth="1"/>
    <col min="2" max="2" width="21.42578125" style="323" customWidth="1"/>
    <col min="3" max="3" width="13.85546875" style="323" customWidth="1"/>
    <col min="4" max="4" width="11.42578125" style="323" customWidth="1"/>
    <col min="5" max="5" width="12.85546875" style="323" customWidth="1"/>
    <col min="6" max="6" width="13.5703125" style="323" customWidth="1"/>
    <col min="7" max="7" width="14.42578125" style="323" customWidth="1"/>
    <col min="8" max="8" width="12.42578125" style="323" customWidth="1"/>
    <col min="9" max="9" width="16" style="323" customWidth="1"/>
    <col min="10" max="12" width="14.7109375" style="323" bestFit="1" customWidth="1"/>
    <col min="13" max="16384" width="11.42578125" style="323"/>
  </cols>
  <sheetData>
    <row r="1" spans="1:12" ht="15.75" thickBot="1">
      <c r="A1" s="321" t="s">
        <v>395</v>
      </c>
      <c r="B1" s="322" t="s">
        <v>396</v>
      </c>
      <c r="C1" s="322"/>
      <c r="D1" s="322"/>
      <c r="E1" s="322"/>
      <c r="F1" s="322"/>
      <c r="G1" s="322"/>
      <c r="H1" s="322"/>
      <c r="I1" s="322"/>
    </row>
    <row r="2" spans="1:12" ht="15.75" thickBot="1">
      <c r="A2" s="324" t="s">
        <v>533</v>
      </c>
      <c r="B2" s="325"/>
      <c r="C2" s="325"/>
      <c r="D2" s="325"/>
      <c r="E2" s="325"/>
      <c r="F2" s="325"/>
      <c r="G2" s="325"/>
      <c r="H2" s="325"/>
      <c r="I2" s="326"/>
    </row>
    <row r="3" spans="1:12" ht="15.75" thickBot="1">
      <c r="A3" s="327" t="s">
        <v>396</v>
      </c>
      <c r="B3" s="328"/>
      <c r="C3" s="328"/>
      <c r="D3" s="328"/>
      <c r="E3" s="328"/>
      <c r="F3" s="328"/>
      <c r="G3" s="328"/>
      <c r="H3" s="328"/>
      <c r="I3" s="329"/>
    </row>
    <row r="4" spans="1:12" ht="15.75" thickBot="1">
      <c r="A4" s="327" t="s">
        <v>521</v>
      </c>
      <c r="B4" s="328"/>
      <c r="C4" s="328"/>
      <c r="D4" s="328"/>
      <c r="E4" s="328"/>
      <c r="F4" s="328"/>
      <c r="G4" s="328"/>
      <c r="H4" s="328"/>
      <c r="I4" s="329"/>
    </row>
    <row r="5" spans="1:12" ht="15.75" thickBot="1">
      <c r="A5" s="327" t="s">
        <v>329</v>
      </c>
      <c r="B5" s="328"/>
      <c r="C5" s="328"/>
      <c r="D5" s="328"/>
      <c r="E5" s="328"/>
      <c r="F5" s="328"/>
      <c r="G5" s="328"/>
      <c r="H5" s="328"/>
      <c r="I5" s="329"/>
    </row>
    <row r="6" spans="1:12" ht="45">
      <c r="A6" s="330" t="s">
        <v>397</v>
      </c>
      <c r="B6" s="331"/>
      <c r="C6" s="332" t="s">
        <v>520</v>
      </c>
      <c r="D6" s="332" t="s">
        <v>398</v>
      </c>
      <c r="E6" s="332" t="s">
        <v>399</v>
      </c>
      <c r="F6" s="332" t="s">
        <v>400</v>
      </c>
      <c r="G6" s="333" t="s">
        <v>401</v>
      </c>
      <c r="H6" s="332" t="s">
        <v>402</v>
      </c>
      <c r="I6" s="332" t="s">
        <v>403</v>
      </c>
    </row>
    <row r="7" spans="1:12" ht="15.75" thickBot="1">
      <c r="A7" s="334"/>
      <c r="B7" s="335"/>
      <c r="C7" s="336"/>
      <c r="D7" s="336"/>
      <c r="E7" s="336"/>
      <c r="F7" s="336"/>
      <c r="G7" s="337" t="s">
        <v>404</v>
      </c>
      <c r="H7" s="336"/>
      <c r="I7" s="336"/>
    </row>
    <row r="8" spans="1:12">
      <c r="A8" s="338"/>
      <c r="B8" s="339"/>
      <c r="C8" s="340"/>
      <c r="D8" s="340"/>
      <c r="E8" s="340"/>
      <c r="F8" s="340"/>
      <c r="G8" s="340"/>
      <c r="H8" s="340"/>
      <c r="I8" s="340"/>
    </row>
    <row r="9" spans="1:12">
      <c r="A9" s="341" t="s">
        <v>405</v>
      </c>
      <c r="B9" s="342"/>
      <c r="C9" s="343">
        <f>+C10+C14</f>
        <v>0</v>
      </c>
      <c r="D9" s="343">
        <f t="shared" ref="D9:I9" si="0">+D10+D14</f>
        <v>0</v>
      </c>
      <c r="E9" s="343">
        <f>+E10+E14</f>
        <v>0</v>
      </c>
      <c r="F9" s="343">
        <f t="shared" si="0"/>
        <v>0</v>
      </c>
      <c r="G9" s="343">
        <f>+G10+G14</f>
        <v>0</v>
      </c>
      <c r="H9" s="343">
        <f t="shared" si="0"/>
        <v>0</v>
      </c>
      <c r="I9" s="344">
        <f t="shared" si="0"/>
        <v>0</v>
      </c>
    </row>
    <row r="10" spans="1:12">
      <c r="A10" s="341" t="s">
        <v>406</v>
      </c>
      <c r="B10" s="342"/>
      <c r="C10" s="345"/>
      <c r="D10" s="345"/>
      <c r="E10" s="345"/>
      <c r="F10" s="345"/>
      <c r="G10" s="345"/>
      <c r="H10" s="345"/>
      <c r="I10" s="346"/>
    </row>
    <row r="11" spans="1:12" ht="28.5">
      <c r="A11" s="347"/>
      <c r="B11" s="348" t="s">
        <v>407</v>
      </c>
      <c r="C11" s="349"/>
      <c r="D11" s="349"/>
      <c r="E11" s="349"/>
      <c r="F11" s="345"/>
      <c r="G11" s="349"/>
      <c r="H11" s="349"/>
      <c r="I11" s="346"/>
    </row>
    <row r="12" spans="1:12">
      <c r="A12" s="350"/>
      <c r="B12" s="348" t="s">
        <v>408</v>
      </c>
      <c r="C12" s="351"/>
      <c r="D12" s="351"/>
      <c r="E12" s="351"/>
      <c r="F12" s="351"/>
      <c r="G12" s="351"/>
      <c r="H12" s="351"/>
      <c r="I12" s="352"/>
    </row>
    <row r="13" spans="1:12" ht="28.5">
      <c r="A13" s="350"/>
      <c r="B13" s="348" t="s">
        <v>409</v>
      </c>
      <c r="C13" s="351"/>
      <c r="D13" s="351"/>
      <c r="E13" s="351"/>
      <c r="F13" s="351"/>
      <c r="G13" s="351"/>
      <c r="H13" s="351"/>
      <c r="I13" s="352"/>
    </row>
    <row r="14" spans="1:12">
      <c r="A14" s="341" t="s">
        <v>410</v>
      </c>
      <c r="B14" s="342"/>
      <c r="C14" s="345">
        <f t="shared" ref="C14:I14" si="1">+C15+C19+C20</f>
        <v>0</v>
      </c>
      <c r="D14" s="345">
        <f t="shared" si="1"/>
        <v>0</v>
      </c>
      <c r="E14" s="345">
        <f t="shared" si="1"/>
        <v>0</v>
      </c>
      <c r="F14" s="345">
        <f t="shared" si="1"/>
        <v>0</v>
      </c>
      <c r="G14" s="345">
        <f t="shared" si="1"/>
        <v>0</v>
      </c>
      <c r="H14" s="345">
        <f t="shared" si="1"/>
        <v>0</v>
      </c>
      <c r="I14" s="346">
        <f t="shared" si="1"/>
        <v>0</v>
      </c>
    </row>
    <row r="15" spans="1:12" ht="28.5">
      <c r="A15" s="347"/>
      <c r="B15" s="353" t="s">
        <v>411</v>
      </c>
      <c r="C15" s="349">
        <f>SUM(C16:C18)</f>
        <v>0</v>
      </c>
      <c r="D15" s="354"/>
      <c r="E15" s="355">
        <f>SUM(E16:E18)</f>
        <v>0</v>
      </c>
      <c r="F15" s="349"/>
      <c r="G15" s="349">
        <f>+C15+D15-E15+F15</f>
        <v>0</v>
      </c>
      <c r="H15" s="349">
        <f>SUM(H16:H18)</f>
        <v>0</v>
      </c>
      <c r="I15" s="356"/>
      <c r="L15" s="357"/>
    </row>
    <row r="16" spans="1:12" ht="16.5">
      <c r="A16" s="347"/>
      <c r="B16" s="358" t="s">
        <v>513</v>
      </c>
      <c r="C16" s="359"/>
      <c r="D16" s="360"/>
      <c r="E16" s="361"/>
      <c r="F16" s="345"/>
      <c r="G16" s="345"/>
      <c r="H16" s="345"/>
      <c r="I16" s="346"/>
      <c r="L16" s="357"/>
    </row>
    <row r="17" spans="1:12" ht="16.5">
      <c r="A17" s="347"/>
      <c r="B17" s="358" t="s">
        <v>514</v>
      </c>
      <c r="C17" s="359"/>
      <c r="D17" s="360"/>
      <c r="E17" s="361"/>
      <c r="F17" s="345"/>
      <c r="G17" s="345"/>
      <c r="H17" s="345"/>
      <c r="I17" s="346"/>
      <c r="L17" s="357"/>
    </row>
    <row r="18" spans="1:12" ht="16.5">
      <c r="A18" s="347"/>
      <c r="B18" s="362" t="s">
        <v>515</v>
      </c>
      <c r="C18" s="361"/>
      <c r="D18" s="360"/>
      <c r="E18" s="361"/>
      <c r="F18" s="345"/>
      <c r="G18" s="345"/>
      <c r="H18" s="345"/>
      <c r="I18" s="346"/>
      <c r="L18" s="357"/>
    </row>
    <row r="19" spans="1:12">
      <c r="A19" s="350"/>
      <c r="B19" s="363" t="s">
        <v>412</v>
      </c>
      <c r="C19" s="364"/>
      <c r="D19" s="364"/>
      <c r="E19" s="364"/>
      <c r="F19" s="351"/>
      <c r="G19" s="351"/>
      <c r="H19" s="351"/>
      <c r="I19" s="352"/>
      <c r="L19" s="357"/>
    </row>
    <row r="20" spans="1:12" ht="28.5">
      <c r="A20" s="350"/>
      <c r="B20" s="348" t="s">
        <v>413</v>
      </c>
      <c r="C20" s="351"/>
      <c r="D20" s="351"/>
      <c r="E20" s="351"/>
      <c r="F20" s="351"/>
      <c r="G20" s="351"/>
      <c r="H20" s="351"/>
      <c r="I20" s="352"/>
      <c r="L20" s="357"/>
    </row>
    <row r="21" spans="1:12">
      <c r="A21" s="341" t="s">
        <v>414</v>
      </c>
      <c r="B21" s="342"/>
      <c r="C21" s="404">
        <v>210366.67</v>
      </c>
      <c r="D21" s="343"/>
      <c r="E21" s="343"/>
      <c r="F21" s="343"/>
      <c r="G21" s="404">
        <v>1304945.54</v>
      </c>
      <c r="H21" s="343"/>
      <c r="I21" s="344"/>
      <c r="L21" s="357"/>
    </row>
    <row r="22" spans="1:12" ht="16.5">
      <c r="A22" s="347"/>
      <c r="B22" s="362"/>
      <c r="C22" s="361"/>
      <c r="D22" s="365"/>
      <c r="E22" s="365"/>
      <c r="F22" s="361"/>
      <c r="G22" s="345"/>
      <c r="H22" s="366"/>
      <c r="I22" s="367"/>
      <c r="L22" s="357"/>
    </row>
    <row r="23" spans="1:12" ht="16.5">
      <c r="A23" s="347"/>
      <c r="B23" s="362"/>
      <c r="C23" s="361"/>
      <c r="D23" s="365"/>
      <c r="E23" s="365"/>
      <c r="F23" s="361"/>
      <c r="G23" s="345"/>
      <c r="H23" s="366"/>
      <c r="I23" s="367"/>
      <c r="L23" s="357"/>
    </row>
    <row r="24" spans="1:12" ht="16.5">
      <c r="A24" s="350"/>
      <c r="B24" s="362"/>
      <c r="C24" s="361"/>
      <c r="D24" s="364"/>
      <c r="E24" s="364"/>
      <c r="F24" s="361"/>
      <c r="G24" s="345"/>
      <c r="H24" s="366"/>
      <c r="I24" s="368"/>
      <c r="L24" s="357"/>
    </row>
    <row r="25" spans="1:12">
      <c r="A25" s="341" t="s">
        <v>415</v>
      </c>
      <c r="B25" s="342"/>
      <c r="C25" s="404">
        <f>+C9+C21</f>
        <v>210366.67</v>
      </c>
      <c r="D25" s="343"/>
      <c r="E25" s="343"/>
      <c r="F25" s="343">
        <f>+F9+F21</f>
        <v>0</v>
      </c>
      <c r="G25" s="404">
        <f>+G9+G21</f>
        <v>1304945.54</v>
      </c>
      <c r="H25" s="343">
        <f>+H9+H21</f>
        <v>0</v>
      </c>
      <c r="I25" s="344">
        <f>+I9+I21</f>
        <v>0</v>
      </c>
      <c r="J25" s="369"/>
      <c r="K25" s="369"/>
      <c r="L25" s="357"/>
    </row>
    <row r="26" spans="1:12">
      <c r="A26" s="341"/>
      <c r="B26" s="342"/>
      <c r="C26" s="370"/>
      <c r="D26" s="370"/>
      <c r="E26" s="370"/>
      <c r="F26" s="370"/>
      <c r="G26" s="370"/>
      <c r="H26" s="370"/>
      <c r="I26" s="371"/>
      <c r="L26" s="357"/>
    </row>
    <row r="27" spans="1:12" ht="16.5" customHeight="1">
      <c r="A27" s="341" t="s">
        <v>534</v>
      </c>
      <c r="B27" s="342"/>
      <c r="C27" s="370"/>
      <c r="D27" s="370"/>
      <c r="E27" s="370"/>
      <c r="F27" s="370"/>
      <c r="G27" s="370"/>
      <c r="H27" s="370"/>
      <c r="I27" s="371"/>
      <c r="L27" s="357"/>
    </row>
    <row r="28" spans="1:12">
      <c r="A28" s="372"/>
      <c r="B28" s="373"/>
      <c r="C28" s="374"/>
      <c r="D28" s="374"/>
      <c r="E28" s="374"/>
      <c r="F28" s="374"/>
      <c r="G28" s="374"/>
      <c r="H28" s="374"/>
      <c r="I28" s="375"/>
    </row>
    <row r="29" spans="1:12" ht="16.5" customHeight="1">
      <c r="A29" s="341" t="s">
        <v>416</v>
      </c>
      <c r="B29" s="342"/>
      <c r="C29" s="374"/>
      <c r="D29" s="374"/>
      <c r="E29" s="374"/>
      <c r="F29" s="374"/>
      <c r="G29" s="374"/>
      <c r="H29" s="374"/>
      <c r="I29" s="375"/>
    </row>
    <row r="30" spans="1:12" ht="15.75" thickBot="1">
      <c r="A30" s="376"/>
      <c r="B30" s="377"/>
      <c r="C30" s="378"/>
      <c r="D30" s="378"/>
      <c r="E30" s="378"/>
      <c r="F30" s="378"/>
      <c r="G30" s="378"/>
      <c r="H30" s="378"/>
      <c r="I30" s="379"/>
    </row>
    <row r="31" spans="1:12" ht="19.5" customHeight="1">
      <c r="A31" s="380" t="s">
        <v>417</v>
      </c>
      <c r="B31" s="380"/>
      <c r="C31" s="380"/>
      <c r="D31" s="380"/>
      <c r="E31" s="380"/>
      <c r="F31" s="380"/>
      <c r="G31" s="380"/>
      <c r="H31" s="380"/>
      <c r="I31" s="380"/>
    </row>
    <row r="32" spans="1:12" ht="15.75" thickBot="1">
      <c r="A32" s="381" t="s">
        <v>418</v>
      </c>
      <c r="B32" s="381"/>
      <c r="C32" s="381"/>
      <c r="D32" s="381"/>
      <c r="E32" s="381"/>
      <c r="F32" s="381"/>
      <c r="G32" s="381"/>
      <c r="H32" s="381"/>
      <c r="I32" s="381"/>
    </row>
    <row r="33" spans="1:13" ht="30">
      <c r="A33" s="382" t="s">
        <v>419</v>
      </c>
      <c r="B33" s="383" t="s">
        <v>420</v>
      </c>
      <c r="C33" s="383" t="s">
        <v>421</v>
      </c>
      <c r="D33" s="383" t="s">
        <v>422</v>
      </c>
      <c r="E33" s="384" t="s">
        <v>423</v>
      </c>
      <c r="F33" s="383" t="s">
        <v>424</v>
      </c>
    </row>
    <row r="34" spans="1:13">
      <c r="A34" s="385"/>
      <c r="B34" s="386" t="s">
        <v>425</v>
      </c>
      <c r="C34" s="386" t="s">
        <v>426</v>
      </c>
      <c r="D34" s="386" t="s">
        <v>427</v>
      </c>
      <c r="E34" s="387"/>
      <c r="F34" s="386" t="s">
        <v>428</v>
      </c>
    </row>
    <row r="35" spans="1:13" ht="15.75" thickBot="1">
      <c r="A35" s="388"/>
      <c r="B35" s="389"/>
      <c r="C35" s="390" t="s">
        <v>429</v>
      </c>
      <c r="D35" s="389"/>
      <c r="E35" s="391"/>
      <c r="F35" s="389"/>
    </row>
    <row r="36" spans="1:13" ht="45">
      <c r="A36" s="392" t="s">
        <v>430</v>
      </c>
      <c r="B36" s="393"/>
      <c r="C36" s="393"/>
      <c r="D36" s="393"/>
      <c r="E36" s="393"/>
      <c r="F36" s="393"/>
    </row>
    <row r="37" spans="1:13">
      <c r="A37" s="394" t="s">
        <v>516</v>
      </c>
      <c r="B37" s="395"/>
      <c r="C37" s="396"/>
      <c r="D37" s="397"/>
      <c r="E37" s="396"/>
      <c r="F37" s="397"/>
    </row>
    <row r="38" spans="1:13">
      <c r="A38" s="394" t="s">
        <v>431</v>
      </c>
      <c r="B38" s="394"/>
      <c r="C38" s="394"/>
      <c r="D38" s="394"/>
      <c r="E38" s="394"/>
      <c r="F38" s="394"/>
    </row>
    <row r="39" spans="1:13" ht="15.75" thickBot="1">
      <c r="A39" s="398" t="s">
        <v>432</v>
      </c>
      <c r="B39" s="398"/>
      <c r="C39" s="398"/>
      <c r="D39" s="398"/>
      <c r="E39" s="398"/>
      <c r="F39" s="398"/>
    </row>
    <row r="40" spans="1:13" ht="16.5" customHeight="1">
      <c r="A40" s="399" t="s">
        <v>364</v>
      </c>
      <c r="B40" s="399"/>
      <c r="C40" s="399"/>
      <c r="D40" s="399"/>
      <c r="E40" s="399"/>
      <c r="F40" s="399"/>
      <c r="G40" s="400"/>
      <c r="H40" s="400"/>
      <c r="I40" s="400"/>
      <c r="J40" s="401"/>
      <c r="K40" s="401"/>
      <c r="L40" s="401"/>
      <c r="M40" s="401"/>
    </row>
    <row r="41" spans="1:13" s="403" customFormat="1">
      <c r="A41" s="402"/>
    </row>
  </sheetData>
  <mergeCells count="28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0:F40"/>
    <mergeCell ref="A21:B21"/>
    <mergeCell ref="A31:I31"/>
    <mergeCell ref="A32:I32"/>
    <mergeCell ref="A33:A35"/>
    <mergeCell ref="E33:E35"/>
    <mergeCell ref="A30:B30"/>
    <mergeCell ref="A25:B25"/>
    <mergeCell ref="A26:B26"/>
    <mergeCell ref="A27:B27"/>
    <mergeCell ref="A28:B28"/>
    <mergeCell ref="A29:B29"/>
  </mergeCells>
  <printOptions horizontalCentered="1"/>
  <pageMargins left="0.70866141732283472" right="0.51181102362204722" top="0.55118110236220474" bottom="0.55118110236220474" header="0.11811023622047245" footer="0.11811023622047245"/>
  <pageSetup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zoomScale="110" zoomScaleNormal="110" workbookViewId="0">
      <selection activeCell="A4" sqref="A4:K4"/>
    </sheetView>
  </sheetViews>
  <sheetFormatPr baseColWidth="10" defaultRowHeight="15"/>
  <cols>
    <col min="1" max="1" width="22.42578125" style="323" customWidth="1"/>
    <col min="2" max="2" width="14.5703125" style="323" customWidth="1"/>
    <col min="3" max="3" width="15.7109375" style="323" customWidth="1"/>
    <col min="4" max="4" width="16.28515625" style="323" customWidth="1"/>
    <col min="5" max="5" width="18.85546875" style="323" customWidth="1"/>
    <col min="6" max="6" width="14.5703125" style="323" customWidth="1"/>
    <col min="7" max="7" width="19.140625" style="323" customWidth="1"/>
    <col min="8" max="8" width="24.28515625" style="323" customWidth="1"/>
    <col min="9" max="9" width="20" style="323" customWidth="1"/>
    <col min="10" max="10" width="19.140625" style="323" customWidth="1"/>
    <col min="11" max="11" width="20.5703125" style="323" customWidth="1"/>
    <col min="12" max="16384" width="11.42578125" style="323"/>
  </cols>
  <sheetData>
    <row r="1" spans="1:11">
      <c r="A1" s="321" t="s">
        <v>433</v>
      </c>
      <c r="B1" s="405" t="s">
        <v>434</v>
      </c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5.75" thickBot="1">
      <c r="A2" s="321"/>
    </row>
    <row r="3" spans="1:11" ht="15.75" thickBot="1">
      <c r="A3" s="324" t="s">
        <v>533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15.75" thickBot="1">
      <c r="A4" s="327" t="s">
        <v>435</v>
      </c>
      <c r="B4" s="328"/>
      <c r="C4" s="328"/>
      <c r="D4" s="328"/>
      <c r="E4" s="328"/>
      <c r="F4" s="328"/>
      <c r="G4" s="328"/>
      <c r="H4" s="328"/>
      <c r="I4" s="328"/>
      <c r="J4" s="328"/>
      <c r="K4" s="329"/>
    </row>
    <row r="5" spans="1:11" ht="15.75" thickBot="1">
      <c r="A5" s="327" t="s">
        <v>525</v>
      </c>
      <c r="B5" s="328"/>
      <c r="C5" s="328"/>
      <c r="D5" s="328"/>
      <c r="E5" s="328"/>
      <c r="F5" s="328"/>
      <c r="G5" s="328"/>
      <c r="H5" s="328"/>
      <c r="I5" s="328"/>
      <c r="J5" s="328"/>
      <c r="K5" s="329"/>
    </row>
    <row r="6" spans="1:11" ht="15.75" thickBot="1">
      <c r="A6" s="327" t="s">
        <v>329</v>
      </c>
      <c r="B6" s="328"/>
      <c r="C6" s="328"/>
      <c r="D6" s="328"/>
      <c r="E6" s="328"/>
      <c r="F6" s="328"/>
      <c r="G6" s="328"/>
      <c r="H6" s="328"/>
      <c r="I6" s="328"/>
      <c r="J6" s="328"/>
      <c r="K6" s="329"/>
    </row>
    <row r="7" spans="1:11" ht="74.25" customHeight="1" thickBot="1">
      <c r="A7" s="406" t="s">
        <v>436</v>
      </c>
      <c r="B7" s="337" t="s">
        <v>437</v>
      </c>
      <c r="C7" s="337" t="s">
        <v>438</v>
      </c>
      <c r="D7" s="337" t="s">
        <v>439</v>
      </c>
      <c r="E7" s="337" t="s">
        <v>440</v>
      </c>
      <c r="F7" s="337" t="s">
        <v>441</v>
      </c>
      <c r="G7" s="337" t="s">
        <v>442</v>
      </c>
      <c r="H7" s="337" t="s">
        <v>443</v>
      </c>
      <c r="I7" s="337" t="s">
        <v>522</v>
      </c>
      <c r="J7" s="337" t="s">
        <v>523</v>
      </c>
      <c r="K7" s="337" t="s">
        <v>524</v>
      </c>
    </row>
    <row r="8" spans="1:11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</row>
    <row r="9" spans="1:11" ht="90">
      <c r="A9" s="392" t="s">
        <v>444</v>
      </c>
      <c r="B9" s="340"/>
      <c r="C9" s="340"/>
      <c r="D9" s="340"/>
      <c r="E9" s="409">
        <f>+E10+E11+E12+E13</f>
        <v>0</v>
      </c>
      <c r="F9" s="340"/>
      <c r="G9" s="340"/>
      <c r="H9" s="340"/>
      <c r="I9" s="409">
        <f t="shared" ref="I9:J9" si="0">+I10+I11+I12+I13</f>
        <v>0</v>
      </c>
      <c r="J9" s="409">
        <f t="shared" si="0"/>
        <v>0</v>
      </c>
      <c r="K9" s="409">
        <f>+K10+K11+K12+K13</f>
        <v>0</v>
      </c>
    </row>
    <row r="10" spans="1:11">
      <c r="A10" s="410" t="s">
        <v>454</v>
      </c>
      <c r="B10" s="411"/>
      <c r="C10" s="411"/>
      <c r="D10" s="412"/>
      <c r="E10" s="413"/>
      <c r="F10" s="414"/>
      <c r="G10" s="412"/>
      <c r="H10" s="412"/>
      <c r="I10" s="413"/>
      <c r="J10" s="415"/>
      <c r="K10" s="416"/>
    </row>
    <row r="11" spans="1:11">
      <c r="A11" s="410" t="s">
        <v>445</v>
      </c>
      <c r="B11" s="340"/>
      <c r="C11" s="340"/>
      <c r="D11" s="340"/>
      <c r="E11" s="340"/>
      <c r="F11" s="340"/>
      <c r="G11" s="340"/>
      <c r="H11" s="340"/>
      <c r="I11" s="417"/>
      <c r="J11" s="340"/>
      <c r="K11" s="340"/>
    </row>
    <row r="12" spans="1:11">
      <c r="A12" s="410" t="s">
        <v>446</v>
      </c>
      <c r="B12" s="340"/>
      <c r="C12" s="340"/>
      <c r="D12" s="340"/>
      <c r="E12" s="340"/>
      <c r="F12" s="340"/>
      <c r="G12" s="340"/>
      <c r="H12" s="340"/>
      <c r="I12" s="418"/>
      <c r="J12" s="340"/>
      <c r="K12" s="340"/>
    </row>
    <row r="13" spans="1:11">
      <c r="A13" s="410" t="s">
        <v>447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</row>
    <row r="14" spans="1:11">
      <c r="A14" s="419"/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11" ht="45">
      <c r="A15" s="392" t="s">
        <v>448</v>
      </c>
      <c r="B15" s="340"/>
      <c r="C15" s="340"/>
      <c r="D15" s="340"/>
      <c r="E15" s="420">
        <f>+E16+E17+E18+E19</f>
        <v>0</v>
      </c>
      <c r="F15" s="340"/>
      <c r="G15" s="340"/>
      <c r="H15" s="340"/>
      <c r="I15" s="340"/>
      <c r="J15" s="340"/>
      <c r="K15" s="420">
        <f>+K16+K17+K18+K19</f>
        <v>0</v>
      </c>
    </row>
    <row r="16" spans="1:11" ht="28.5">
      <c r="A16" s="410" t="s">
        <v>449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</row>
    <row r="17" spans="1:11" ht="28.5">
      <c r="A17" s="410" t="s">
        <v>450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</row>
    <row r="18" spans="1:11" ht="28.5">
      <c r="A18" s="410" t="s">
        <v>451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</row>
    <row r="19" spans="1:11" ht="42.75">
      <c r="A19" s="410" t="s">
        <v>452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</row>
    <row r="20" spans="1:11">
      <c r="A20" s="419"/>
      <c r="B20" s="340"/>
      <c r="C20" s="340"/>
      <c r="D20" s="340"/>
      <c r="E20" s="340"/>
      <c r="F20" s="340"/>
      <c r="G20" s="340"/>
      <c r="H20" s="340"/>
      <c r="I20" s="340"/>
      <c r="J20" s="340"/>
      <c r="K20" s="340"/>
    </row>
    <row r="21" spans="1:11" ht="75">
      <c r="A21" s="392" t="s">
        <v>453</v>
      </c>
      <c r="B21" s="340"/>
      <c r="C21" s="340"/>
      <c r="D21" s="340"/>
      <c r="E21" s="409">
        <f>+E9+E15</f>
        <v>0</v>
      </c>
      <c r="F21" s="340"/>
      <c r="G21" s="340"/>
      <c r="H21" s="340"/>
      <c r="I21" s="340"/>
      <c r="J21" s="340"/>
      <c r="K21" s="409">
        <f>+K9+K15</f>
        <v>0</v>
      </c>
    </row>
    <row r="22" spans="1:11" ht="15.75" thickBot="1">
      <c r="A22" s="398"/>
      <c r="B22" s="421"/>
      <c r="C22" s="421"/>
      <c r="D22" s="421"/>
      <c r="E22" s="421"/>
      <c r="F22" s="421"/>
      <c r="G22" s="421"/>
      <c r="H22" s="421"/>
      <c r="I22" s="421"/>
      <c r="J22" s="421"/>
      <c r="K22" s="421"/>
    </row>
  </sheetData>
  <mergeCells count="5">
    <mergeCell ref="B1:K1"/>
    <mergeCell ref="A3:K3"/>
    <mergeCell ref="A4:K4"/>
    <mergeCell ref="A5:K5"/>
    <mergeCell ref="A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00"/>
  <sheetViews>
    <sheetView topLeftCell="C1" zoomScaleNormal="100" workbookViewId="0">
      <selection activeCell="IX13" sqref="IX13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99.5703125" customWidth="1"/>
    <col min="5" max="5" width="24.85546875" style="86" customWidth="1"/>
    <col min="6" max="7" width="23.28515625" style="86" customWidth="1"/>
    <col min="256" max="257" width="0" hidden="1" customWidth="1"/>
    <col min="258" max="258" width="14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9"/>
      <c r="F1" s="79"/>
      <c r="G1" s="79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>
      <c r="A2" s="66"/>
      <c r="B2" s="66"/>
      <c r="C2" s="66"/>
      <c r="D2" s="66"/>
      <c r="E2" s="79"/>
      <c r="F2" s="79"/>
      <c r="G2" s="79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225" t="s">
        <v>328</v>
      </c>
      <c r="E3" s="225"/>
      <c r="F3" s="225"/>
      <c r="G3" s="225"/>
      <c r="H3" s="66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66"/>
      <c r="E4" s="79"/>
      <c r="F4" s="79"/>
      <c r="G4" s="79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22" t="s">
        <v>533</v>
      </c>
      <c r="E5" s="422"/>
      <c r="F5" s="422"/>
      <c r="G5" s="422"/>
      <c r="H5" s="422"/>
      <c r="I5" s="422"/>
      <c r="J5" s="422"/>
      <c r="K5" s="4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5" customHeight="1">
      <c r="A6" s="66"/>
      <c r="B6" s="66"/>
      <c r="C6" s="66"/>
      <c r="D6" s="226" t="s">
        <v>328</v>
      </c>
      <c r="E6" s="227"/>
      <c r="F6" s="227"/>
      <c r="G6" s="228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229" t="s">
        <v>521</v>
      </c>
      <c r="E7" s="230"/>
      <c r="F7" s="230"/>
      <c r="G7" s="231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232" t="s">
        <v>329</v>
      </c>
      <c r="E8" s="233"/>
      <c r="F8" s="233"/>
      <c r="G8" s="234"/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66"/>
      <c r="E9" s="79"/>
      <c r="F9" s="79"/>
      <c r="G9" s="79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186" t="s">
        <v>330</v>
      </c>
      <c r="E10" s="187" t="s">
        <v>368</v>
      </c>
      <c r="F10" s="187" t="s">
        <v>153</v>
      </c>
      <c r="G10" s="187" t="s">
        <v>369</v>
      </c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68" t="s">
        <v>331</v>
      </c>
      <c r="E11" s="80">
        <f>+E12+E13+E14</f>
        <v>19221262</v>
      </c>
      <c r="F11" s="80">
        <f t="shared" ref="F11:G11" si="0">+F12+F13+F14</f>
        <v>10479987.350000001</v>
      </c>
      <c r="G11" s="80">
        <f t="shared" si="0"/>
        <v>10479987.350000001</v>
      </c>
      <c r="H11" s="69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70" t="s">
        <v>332</v>
      </c>
      <c r="E12" s="81">
        <f>+E41</f>
        <v>10110631</v>
      </c>
      <c r="F12" s="81">
        <f t="shared" ref="F12:G12" si="1">+F41</f>
        <v>3983371.87</v>
      </c>
      <c r="G12" s="81">
        <f t="shared" si="1"/>
        <v>3983371.87</v>
      </c>
      <c r="H12" s="69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70" t="s">
        <v>333</v>
      </c>
      <c r="E13" s="82">
        <f>+E51</f>
        <v>9110631</v>
      </c>
      <c r="F13" s="82">
        <f t="shared" ref="F13:G13" si="2">+F51</f>
        <v>6496615.4800000004</v>
      </c>
      <c r="G13" s="82">
        <f t="shared" si="2"/>
        <v>6496615.4800000004</v>
      </c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70" t="s">
        <v>334</v>
      </c>
      <c r="E14" s="82">
        <f>+E38</f>
        <v>0</v>
      </c>
      <c r="F14" s="82">
        <f t="shared" ref="F14:G14" si="3">+F38</f>
        <v>0</v>
      </c>
      <c r="G14" s="82">
        <f t="shared" si="3"/>
        <v>0</v>
      </c>
      <c r="H14" s="66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68" t="s">
        <v>335</v>
      </c>
      <c r="E15" s="80">
        <f>+E16+E17</f>
        <v>19221262</v>
      </c>
      <c r="F15" s="80">
        <f t="shared" ref="F15:G15" si="4">+F16+F17</f>
        <v>9599776.9299999997</v>
      </c>
      <c r="G15" s="80">
        <f t="shared" si="4"/>
        <v>9599776.9299999997</v>
      </c>
      <c r="H15" s="69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70" t="s">
        <v>336</v>
      </c>
      <c r="E16" s="82">
        <f>+E45</f>
        <v>10110631</v>
      </c>
      <c r="F16" s="82">
        <f t="shared" ref="F16:G16" si="5">+F45</f>
        <v>4139135.89</v>
      </c>
      <c r="G16" s="82">
        <f t="shared" si="5"/>
        <v>4139135.89</v>
      </c>
      <c r="H16" s="69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70" t="s">
        <v>337</v>
      </c>
      <c r="E17" s="82">
        <f>+E55</f>
        <v>9110631</v>
      </c>
      <c r="F17" s="82">
        <f t="shared" ref="F17:G17" si="6">+F55</f>
        <v>5460641.0399999991</v>
      </c>
      <c r="G17" s="82">
        <f t="shared" si="6"/>
        <v>5460641.0399999991</v>
      </c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68" t="s">
        <v>338</v>
      </c>
      <c r="E18" s="189">
        <f>+E19+E20</f>
        <v>0</v>
      </c>
      <c r="F18" s="80">
        <f t="shared" ref="F18:G18" si="7">+F19+F20</f>
        <v>0</v>
      </c>
      <c r="G18" s="80">
        <f t="shared" si="7"/>
        <v>0</v>
      </c>
      <c r="H18" s="69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70" t="s">
        <v>339</v>
      </c>
      <c r="E19" s="190">
        <v>0</v>
      </c>
      <c r="F19" s="82">
        <v>0</v>
      </c>
      <c r="G19" s="82">
        <v>0</v>
      </c>
      <c r="H19" s="69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70" t="s">
        <v>340</v>
      </c>
      <c r="E20" s="190">
        <v>0</v>
      </c>
      <c r="F20" s="82">
        <v>0</v>
      </c>
      <c r="G20" s="82">
        <v>0</v>
      </c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68" t="s">
        <v>341</v>
      </c>
      <c r="E21" s="80">
        <f>+E11-E15+E18</f>
        <v>0</v>
      </c>
      <c r="F21" s="80">
        <f t="shared" ref="F21" si="8">+F11-F15+F18</f>
        <v>880210.42000000179</v>
      </c>
      <c r="G21" s="80">
        <f>+G11-G15+G18</f>
        <v>880210.42000000179</v>
      </c>
      <c r="H21" s="69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68" t="s">
        <v>342</v>
      </c>
      <c r="E22" s="80">
        <f>+E21-E38</f>
        <v>0</v>
      </c>
      <c r="F22" s="80">
        <f t="shared" ref="F22:G22" si="9">+F21-F38</f>
        <v>880210.42000000179</v>
      </c>
      <c r="G22" s="80">
        <f t="shared" si="9"/>
        <v>880210.42000000179</v>
      </c>
      <c r="H22" s="69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15" customHeight="1">
      <c r="A23" s="66"/>
      <c r="B23" s="66"/>
      <c r="C23" s="66"/>
      <c r="D23" s="71" t="s">
        <v>343</v>
      </c>
      <c r="E23" s="83">
        <f>+E22-E18</f>
        <v>0</v>
      </c>
      <c r="F23" s="83">
        <f t="shared" ref="F23:G23" si="10">+F22-F18</f>
        <v>880210.42000000179</v>
      </c>
      <c r="G23" s="83">
        <f t="shared" si="10"/>
        <v>880210.42000000179</v>
      </c>
      <c r="H23" s="69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66"/>
      <c r="E24" s="79"/>
      <c r="F24" s="79"/>
      <c r="G24" s="79"/>
      <c r="H24" s="69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186" t="s">
        <v>128</v>
      </c>
      <c r="E25" s="188" t="s">
        <v>150</v>
      </c>
      <c r="F25" s="188" t="s">
        <v>153</v>
      </c>
      <c r="G25" s="188" t="s">
        <v>154</v>
      </c>
      <c r="H25" s="69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68" t="s">
        <v>344</v>
      </c>
      <c r="E26" s="80">
        <f>+E27+E28</f>
        <v>0</v>
      </c>
      <c r="F26" s="80">
        <f t="shared" ref="F26:G26" si="11">+F27+F28</f>
        <v>0</v>
      </c>
      <c r="G26" s="80">
        <f t="shared" si="11"/>
        <v>0</v>
      </c>
      <c r="H26" s="69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72" t="s">
        <v>345</v>
      </c>
      <c r="E27" s="82">
        <f>+'F6a. EAEPE OG'!D75-'F6a. EAEPE OG'!D76</f>
        <v>0</v>
      </c>
      <c r="F27" s="82">
        <f>+'F6a. EAEPE OG'!G75-'F6a. EAEPE OG'!G76</f>
        <v>0</v>
      </c>
      <c r="G27" s="82">
        <f>+'F6a. EAEPE OG'!H75-'F6a. EAEPE OG'!H76</f>
        <v>0</v>
      </c>
      <c r="H27" s="69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72" t="s">
        <v>346</v>
      </c>
      <c r="E28" s="82">
        <f>+'F6a. EAEPE OG'!D147</f>
        <v>0</v>
      </c>
      <c r="F28" s="82">
        <f>+'F6a. EAEPE OG'!G148</f>
        <v>0</v>
      </c>
      <c r="G28" s="82">
        <f>+'F6a. EAEPE OG'!H148</f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71" t="s">
        <v>347</v>
      </c>
      <c r="E29" s="83">
        <f>+E23+E26</f>
        <v>0</v>
      </c>
      <c r="F29" s="83">
        <f t="shared" ref="F29:G29" si="12">+F23+F26</f>
        <v>880210.42000000179</v>
      </c>
      <c r="G29" s="83">
        <f t="shared" si="12"/>
        <v>880210.42000000179</v>
      </c>
      <c r="H29" s="69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66"/>
      <c r="E30" s="79"/>
      <c r="F30" s="79"/>
      <c r="G30" s="79"/>
      <c r="H30" s="69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186" t="s">
        <v>128</v>
      </c>
      <c r="E31" s="187" t="s">
        <v>348</v>
      </c>
      <c r="F31" s="187" t="s">
        <v>153</v>
      </c>
      <c r="G31" s="187" t="s">
        <v>370</v>
      </c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73" t="s">
        <v>349</v>
      </c>
      <c r="E32" s="89">
        <f>+E33+E34</f>
        <v>0</v>
      </c>
      <c r="F32" s="89">
        <f t="shared" ref="F32:G32" si="13">+F33+F34</f>
        <v>0</v>
      </c>
      <c r="G32" s="89">
        <f t="shared" si="13"/>
        <v>0</v>
      </c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74" t="s">
        <v>350</v>
      </c>
      <c r="E33" s="84">
        <f>+'F5. EAID'!B68</f>
        <v>0</v>
      </c>
      <c r="F33" s="84">
        <f>+'F5. EAID'!E68</f>
        <v>0</v>
      </c>
      <c r="G33" s="84">
        <f>+'F5. EAID'!F68</f>
        <v>0</v>
      </c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74" t="s">
        <v>351</v>
      </c>
      <c r="E34" s="84">
        <f>+'F5. EAID'!B69</f>
        <v>0</v>
      </c>
      <c r="F34" s="84">
        <f>+'F5. EAID'!E69</f>
        <v>0</v>
      </c>
      <c r="G34" s="84">
        <f>+'F5. EAID'!F69</f>
        <v>0</v>
      </c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73" t="s">
        <v>352</v>
      </c>
      <c r="E35" s="89">
        <f>+E36+E37</f>
        <v>0</v>
      </c>
      <c r="F35" s="89">
        <f t="shared" ref="F35" si="14">+F36+F37</f>
        <v>0</v>
      </c>
      <c r="G35" s="89">
        <f t="shared" ref="G35" si="15">+G36+G37</f>
        <v>0</v>
      </c>
      <c r="H35" s="69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74" t="s">
        <v>353</v>
      </c>
      <c r="E36" s="84">
        <f>+'F6a. EAEPE OG'!D76</f>
        <v>0</v>
      </c>
      <c r="F36" s="84">
        <f>+'F6a. EAEPE OG'!G76</f>
        <v>0</v>
      </c>
      <c r="G36" s="84">
        <f>+'F6a. EAEPE OG'!H76</f>
        <v>0</v>
      </c>
      <c r="H36" s="69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74" t="s">
        <v>354</v>
      </c>
      <c r="E37" s="84">
        <f>+'F6a. EAEPE OG'!D149</f>
        <v>0</v>
      </c>
      <c r="F37" s="84">
        <f>+'F6a. EAEPE OG'!G149</f>
        <v>0</v>
      </c>
      <c r="G37" s="84">
        <f>+'F6a. EAEPE OG'!H149</f>
        <v>0</v>
      </c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75" t="s">
        <v>355</v>
      </c>
      <c r="E38" s="90">
        <f>+E32-E35</f>
        <v>0</v>
      </c>
      <c r="F38" s="90">
        <f t="shared" ref="F38:G38" si="16">+F32-F35</f>
        <v>0</v>
      </c>
      <c r="G38" s="90">
        <f t="shared" si="16"/>
        <v>0</v>
      </c>
      <c r="H38" s="69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66"/>
      <c r="E39" s="79"/>
      <c r="F39" s="79"/>
      <c r="G39" s="79"/>
      <c r="H39" s="69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186" t="s">
        <v>128</v>
      </c>
      <c r="E40" s="187" t="s">
        <v>348</v>
      </c>
      <c r="F40" s="187" t="s">
        <v>153</v>
      </c>
      <c r="G40" s="187" t="s">
        <v>370</v>
      </c>
      <c r="H40" s="6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76" t="s">
        <v>356</v>
      </c>
      <c r="E41" s="84">
        <f>+'F5. EAID'!B41</f>
        <v>10110631</v>
      </c>
      <c r="F41" s="84">
        <f>+'F5. EAID'!E41</f>
        <v>3983371.87</v>
      </c>
      <c r="G41" s="84">
        <f>+'F5. EAID'!F41</f>
        <v>3983371.87</v>
      </c>
      <c r="H41" s="69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76" t="s">
        <v>357</v>
      </c>
      <c r="E42" s="91">
        <f>+E43-E44</f>
        <v>0</v>
      </c>
      <c r="F42" s="91">
        <f t="shared" ref="F42:G42" si="17">+F43-F44</f>
        <v>0</v>
      </c>
      <c r="G42" s="91">
        <f t="shared" si="17"/>
        <v>0</v>
      </c>
      <c r="H42" s="69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74" t="s">
        <v>350</v>
      </c>
      <c r="E43" s="84">
        <f>+'F5. EAID'!B68</f>
        <v>0</v>
      </c>
      <c r="F43" s="84">
        <f>+'F5. EAID'!E68</f>
        <v>0</v>
      </c>
      <c r="G43" s="84">
        <f>+'F5. EAID'!F68</f>
        <v>0</v>
      </c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74" t="s">
        <v>353</v>
      </c>
      <c r="E44" s="84">
        <f>+E36</f>
        <v>0</v>
      </c>
      <c r="F44" s="84">
        <f t="shared" ref="F44:G44" si="18">+F36</f>
        <v>0</v>
      </c>
      <c r="G44" s="84">
        <f t="shared" si="18"/>
        <v>0</v>
      </c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76" t="s">
        <v>336</v>
      </c>
      <c r="E45" s="84">
        <f>+'F6a. EAEPE OG'!D10-'F6a. EAEPE OG'!D76</f>
        <v>10110631</v>
      </c>
      <c r="F45" s="84">
        <f>+'F6a. EAEPE OG'!G10-'F6a. EAEPE OG'!G76</f>
        <v>4139135.89</v>
      </c>
      <c r="G45" s="84">
        <f>+'F6a. EAEPE OG'!H10-'F6a. EAEPE OG'!H76</f>
        <v>4139135.89</v>
      </c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76" t="s">
        <v>339</v>
      </c>
      <c r="E46" s="191">
        <v>0</v>
      </c>
      <c r="F46" s="84">
        <v>0</v>
      </c>
      <c r="G46" s="84">
        <v>0</v>
      </c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73" t="s">
        <v>358</v>
      </c>
      <c r="E47" s="89">
        <f>+E41+E42-E45+E46</f>
        <v>0</v>
      </c>
      <c r="F47" s="89">
        <f>+F41+F42-F45+F46</f>
        <v>-155764.02000000002</v>
      </c>
      <c r="G47" s="89">
        <f>+G41+G42-G45+G46</f>
        <v>-155764.02000000002</v>
      </c>
      <c r="H47" s="69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75" t="s">
        <v>359</v>
      </c>
      <c r="E48" s="90">
        <f t="shared" ref="E48" si="19">+E47-E42</f>
        <v>0</v>
      </c>
      <c r="F48" s="90">
        <f>+F47-F42</f>
        <v>-155764.02000000002</v>
      </c>
      <c r="G48" s="90">
        <f t="shared" ref="G48" si="20">+G47-G42</f>
        <v>-155764.02000000002</v>
      </c>
      <c r="H48" s="69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66"/>
      <c r="E49" s="79"/>
      <c r="F49" s="79"/>
      <c r="G49" s="79"/>
      <c r="H49" s="69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186" t="s">
        <v>128</v>
      </c>
      <c r="E50" s="187" t="s">
        <v>348</v>
      </c>
      <c r="F50" s="187" t="s">
        <v>153</v>
      </c>
      <c r="G50" s="187" t="s">
        <v>370</v>
      </c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76" t="s">
        <v>333</v>
      </c>
      <c r="E51" s="84">
        <f>+'F5. EAID'!B63</f>
        <v>9110631</v>
      </c>
      <c r="F51" s="84">
        <f>+'F5. EAID'!E63</f>
        <v>6496615.4800000004</v>
      </c>
      <c r="G51" s="84">
        <f>+'F5. EAID'!F63</f>
        <v>6496615.4800000004</v>
      </c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76" t="s">
        <v>360</v>
      </c>
      <c r="E52" s="91">
        <f>+E53-E54</f>
        <v>0</v>
      </c>
      <c r="F52" s="91">
        <f t="shared" ref="F52:G52" si="21">+F53-F54</f>
        <v>0</v>
      </c>
      <c r="G52" s="91">
        <f t="shared" si="21"/>
        <v>0</v>
      </c>
      <c r="H52" s="66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74" t="s">
        <v>351</v>
      </c>
      <c r="E53" s="84">
        <f>+'F5. EAID'!B69</f>
        <v>0</v>
      </c>
      <c r="F53" s="84">
        <f>+'F5. EAID'!E69</f>
        <v>0</v>
      </c>
      <c r="G53" s="84">
        <f>+'F5. EAID'!F69</f>
        <v>0</v>
      </c>
      <c r="H53" s="66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74" t="s">
        <v>354</v>
      </c>
      <c r="E54" s="84">
        <f>+E37</f>
        <v>0</v>
      </c>
      <c r="F54" s="84">
        <f>+F37</f>
        <v>0</v>
      </c>
      <c r="G54" s="84">
        <f>+G37</f>
        <v>0</v>
      </c>
      <c r="H54" s="66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76" t="s">
        <v>361</v>
      </c>
      <c r="E55" s="84">
        <f>+'F6a. EAEPE OG'!D83-'F6a. EAEPE OG'!D149</f>
        <v>9110631</v>
      </c>
      <c r="F55" s="84">
        <f>+'F6a. EAEPE OG'!G83-'F6a. EAEPE OG'!G149</f>
        <v>5460641.0399999991</v>
      </c>
      <c r="G55" s="84">
        <f>+'F6a. EAEPE OG'!H83-'F6a. EAEPE OG'!H149</f>
        <v>5460641.0399999991</v>
      </c>
      <c r="H55" s="66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76" t="s">
        <v>340</v>
      </c>
      <c r="E56" s="191">
        <v>0</v>
      </c>
      <c r="F56" s="84">
        <v>0</v>
      </c>
      <c r="G56" s="84">
        <v>0</v>
      </c>
      <c r="H56" s="66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73" t="s">
        <v>362</v>
      </c>
      <c r="E57" s="89">
        <f>+E51+E52-E55+E56</f>
        <v>0</v>
      </c>
      <c r="F57" s="89">
        <f t="shared" ref="F57:G57" si="22">+F51+F52-F55+F56</f>
        <v>1035974.4400000013</v>
      </c>
      <c r="G57" s="89">
        <f t="shared" si="22"/>
        <v>1035974.4400000013</v>
      </c>
      <c r="H57" s="69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>
      <c r="A58" s="66"/>
      <c r="B58" s="66"/>
      <c r="C58" s="66"/>
      <c r="D58" s="75" t="s">
        <v>363</v>
      </c>
      <c r="E58" s="90">
        <f>+E57-E52</f>
        <v>0</v>
      </c>
      <c r="F58" s="90">
        <f t="shared" ref="F58:G58" si="23">+F57-F52</f>
        <v>1035974.4400000013</v>
      </c>
      <c r="G58" s="90">
        <f t="shared" si="23"/>
        <v>1035974.4400000013</v>
      </c>
      <c r="H58" s="69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9"/>
      <c r="F59" s="79"/>
      <c r="G59" s="79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224" t="s">
        <v>364</v>
      </c>
      <c r="E60" s="224"/>
      <c r="F60" s="224"/>
      <c r="G60" s="224"/>
      <c r="H60" s="7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224" t="s">
        <v>365</v>
      </c>
      <c r="E61" s="224"/>
      <c r="F61" s="224"/>
      <c r="G61" s="224"/>
      <c r="H61" s="205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532</v>
      </c>
      <c r="E62" s="79"/>
      <c r="F62" s="79"/>
      <c r="G62" s="79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85"/>
      <c r="F63" s="85"/>
      <c r="G63" s="85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85"/>
      <c r="F64" s="85"/>
      <c r="G64" s="85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85"/>
      <c r="F65" s="85"/>
      <c r="G65" s="85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85"/>
      <c r="F66" s="85"/>
      <c r="G66" s="85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85"/>
      <c r="F67" s="85"/>
      <c r="G67" s="85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85"/>
      <c r="F68" s="85"/>
      <c r="G68" s="85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85"/>
      <c r="F69" s="85"/>
      <c r="G69" s="85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85"/>
      <c r="F70" s="85"/>
      <c r="G70" s="85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85"/>
      <c r="F71" s="85"/>
      <c r="G71" s="85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85"/>
      <c r="F72" s="85"/>
      <c r="G72" s="85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85"/>
      <c r="F73" s="85"/>
      <c r="G73" s="85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85"/>
      <c r="F74" s="85"/>
      <c r="G74" s="85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85"/>
      <c r="F75" s="85"/>
      <c r="G75" s="85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85"/>
      <c r="F76" s="85"/>
      <c r="G76" s="85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85"/>
      <c r="F77" s="85"/>
      <c r="G77" s="85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85"/>
      <c r="F78" s="85"/>
      <c r="G78" s="85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85"/>
      <c r="F79" s="85"/>
      <c r="G79" s="85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85"/>
      <c r="F80" s="85"/>
      <c r="G80" s="85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85"/>
      <c r="F81" s="85"/>
      <c r="G81" s="85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85"/>
      <c r="F82" s="85"/>
      <c r="G82" s="85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85"/>
      <c r="F83" s="85"/>
      <c r="G83" s="85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85"/>
      <c r="F84" s="85"/>
      <c r="G84" s="85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85"/>
      <c r="F85" s="85"/>
      <c r="G85" s="85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85"/>
      <c r="F86" s="85"/>
      <c r="G86" s="85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85"/>
      <c r="F87" s="85"/>
      <c r="G87" s="85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85"/>
      <c r="F88" s="85"/>
      <c r="G88" s="85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85"/>
      <c r="F89" s="85"/>
      <c r="G89" s="85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85"/>
      <c r="F90" s="85"/>
      <c r="G90" s="85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85"/>
      <c r="F91" s="85"/>
      <c r="G91" s="85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85"/>
      <c r="F92" s="85"/>
      <c r="G92" s="8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85"/>
      <c r="F93" s="85"/>
      <c r="G93" s="85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85"/>
      <c r="F94" s="85"/>
      <c r="G94" s="85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85"/>
      <c r="F95" s="85"/>
      <c r="G95" s="85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85"/>
      <c r="F96" s="85"/>
      <c r="G96" s="85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85"/>
      <c r="F97" s="85"/>
      <c r="G97" s="85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85"/>
      <c r="F98" s="85"/>
      <c r="G98" s="85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85"/>
      <c r="F99" s="85"/>
      <c r="G99" s="85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85"/>
      <c r="F100" s="85"/>
      <c r="G100" s="85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85"/>
      <c r="F101" s="85"/>
      <c r="G101" s="85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85"/>
      <c r="F102" s="85"/>
      <c r="G102" s="85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85"/>
      <c r="F103" s="85"/>
      <c r="G103" s="85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85"/>
      <c r="F104" s="85"/>
      <c r="G104" s="85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85"/>
      <c r="F105" s="85"/>
      <c r="G105" s="85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85"/>
      <c r="F106" s="85"/>
      <c r="G106" s="85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85"/>
      <c r="F107" s="85"/>
      <c r="G107" s="85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85"/>
      <c r="F108" s="85"/>
      <c r="G108" s="85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85"/>
      <c r="F109" s="85"/>
      <c r="G109" s="85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85"/>
      <c r="F110" s="85"/>
      <c r="G110" s="85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85"/>
      <c r="F111" s="85"/>
      <c r="G111" s="85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85"/>
      <c r="F112" s="85"/>
      <c r="G112" s="85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85"/>
      <c r="F113" s="85"/>
      <c r="G113" s="85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85"/>
      <c r="F114" s="85"/>
      <c r="G114" s="85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85"/>
      <c r="F115" s="85"/>
      <c r="G115" s="85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85"/>
      <c r="F116" s="85"/>
      <c r="G116" s="85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85"/>
      <c r="F117" s="85"/>
      <c r="G117" s="85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85"/>
      <c r="F118" s="85"/>
      <c r="G118" s="85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85"/>
      <c r="F119" s="85"/>
      <c r="G119" s="85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85"/>
      <c r="F120" s="85"/>
      <c r="G120" s="85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85"/>
      <c r="F121" s="85"/>
      <c r="G121" s="85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85"/>
      <c r="F122" s="85"/>
      <c r="G122" s="85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85"/>
      <c r="F123" s="85"/>
      <c r="G123" s="85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85"/>
      <c r="F124" s="85"/>
      <c r="G124" s="85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85"/>
      <c r="F125" s="85"/>
      <c r="G125" s="85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85"/>
      <c r="F126" s="85"/>
      <c r="G126" s="85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85"/>
      <c r="F127" s="85"/>
      <c r="G127" s="85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85"/>
      <c r="F128" s="85"/>
      <c r="G128" s="85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85"/>
      <c r="F129" s="85"/>
      <c r="G129" s="85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85"/>
      <c r="F130" s="85"/>
      <c r="G130" s="85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85"/>
      <c r="F131" s="85"/>
      <c r="G131" s="85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85"/>
      <c r="F132" s="85"/>
      <c r="G132" s="85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85"/>
      <c r="F133" s="85"/>
      <c r="G133" s="85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85"/>
      <c r="F134" s="85"/>
      <c r="G134" s="85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85"/>
      <c r="F135" s="85"/>
      <c r="G135" s="85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85"/>
      <c r="F136" s="85"/>
      <c r="G136" s="85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85"/>
      <c r="F137" s="85"/>
      <c r="G137" s="85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85"/>
      <c r="F138" s="85"/>
      <c r="G138" s="85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85"/>
      <c r="F139" s="85"/>
      <c r="G139" s="85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85"/>
      <c r="F140" s="85"/>
      <c r="G140" s="85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85"/>
      <c r="F141" s="85"/>
      <c r="G141" s="85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85"/>
      <c r="F142" s="85"/>
      <c r="G142" s="85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85"/>
      <c r="F143" s="85"/>
      <c r="G143" s="85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85"/>
      <c r="F144" s="85"/>
      <c r="G144" s="85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85"/>
      <c r="F145" s="85"/>
      <c r="G145" s="85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85"/>
      <c r="F146" s="85"/>
      <c r="G146" s="85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85"/>
      <c r="F147" s="85"/>
      <c r="G147" s="85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85"/>
      <c r="F148" s="85"/>
      <c r="G148" s="85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85"/>
      <c r="F149" s="85"/>
      <c r="G149" s="85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85"/>
      <c r="F150" s="85"/>
      <c r="G150" s="85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85"/>
      <c r="F151" s="85"/>
      <c r="G151" s="85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85"/>
      <c r="F152" s="85"/>
      <c r="G152" s="85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85"/>
      <c r="F153" s="85"/>
      <c r="G153" s="85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85"/>
      <c r="F154" s="85"/>
      <c r="G154" s="85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85"/>
      <c r="F155" s="85"/>
      <c r="G155" s="85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85"/>
      <c r="F156" s="85"/>
      <c r="G156" s="85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85"/>
      <c r="F157" s="85"/>
      <c r="G157" s="85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85"/>
      <c r="F158" s="85"/>
      <c r="G158" s="85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85"/>
      <c r="F159" s="85"/>
      <c r="G159" s="85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85"/>
      <c r="F160" s="85"/>
      <c r="G160" s="85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85"/>
      <c r="F161" s="85"/>
      <c r="G161" s="85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85"/>
      <c r="F162" s="85"/>
      <c r="G162" s="85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85"/>
      <c r="F163" s="85"/>
      <c r="G163" s="85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85"/>
      <c r="F164" s="85"/>
      <c r="G164" s="85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85"/>
      <c r="F165" s="85"/>
      <c r="G165" s="85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85"/>
      <c r="F166" s="85"/>
      <c r="G166" s="85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85"/>
      <c r="F167" s="85"/>
      <c r="G167" s="85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85"/>
      <c r="F168" s="85"/>
      <c r="G168" s="85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85"/>
      <c r="F169" s="85"/>
      <c r="G169" s="85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85"/>
      <c r="F170" s="85"/>
      <c r="G170" s="85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85"/>
      <c r="F171" s="85"/>
      <c r="G171" s="85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85"/>
      <c r="F172" s="85"/>
      <c r="G172" s="85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85"/>
      <c r="F173" s="85"/>
      <c r="G173" s="85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85"/>
      <c r="F174" s="85"/>
      <c r="G174" s="85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85"/>
      <c r="F175" s="85"/>
      <c r="G175" s="85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85"/>
      <c r="F176" s="85"/>
      <c r="G176" s="85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85"/>
      <c r="F177" s="85"/>
      <c r="G177" s="85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85"/>
      <c r="F178" s="85"/>
      <c r="G178" s="85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85"/>
      <c r="F179" s="85"/>
      <c r="G179" s="85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85"/>
      <c r="F180" s="85"/>
      <c r="G180" s="85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85"/>
      <c r="F181" s="85"/>
      <c r="G181" s="85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85"/>
      <c r="F182" s="85"/>
      <c r="G182" s="85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85"/>
      <c r="F183" s="85"/>
      <c r="G183" s="85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85"/>
      <c r="F184" s="85"/>
      <c r="G184" s="85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85"/>
      <c r="F185" s="85"/>
      <c r="G185" s="85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85"/>
      <c r="F186" s="85"/>
      <c r="G186" s="85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85"/>
      <c r="F187" s="85"/>
      <c r="G187" s="85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85"/>
      <c r="F188" s="85"/>
      <c r="G188" s="85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85"/>
      <c r="F189" s="85"/>
      <c r="G189" s="85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85"/>
      <c r="F190" s="85"/>
      <c r="G190" s="85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85"/>
      <c r="F191" s="85"/>
      <c r="G191" s="85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85"/>
      <c r="F192" s="85"/>
      <c r="G192" s="85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85"/>
      <c r="F193" s="85"/>
      <c r="G193" s="85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85"/>
      <c r="F194" s="85"/>
      <c r="G194" s="85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85"/>
      <c r="F195" s="85"/>
      <c r="G195" s="85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85"/>
      <c r="F196" s="85"/>
      <c r="G196" s="85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85"/>
      <c r="F197" s="85"/>
      <c r="G197" s="85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85"/>
      <c r="F198" s="85"/>
      <c r="G198" s="8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85"/>
      <c r="F199" s="85"/>
      <c r="G199" s="85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85"/>
      <c r="F200" s="85"/>
      <c r="G200" s="85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85"/>
      <c r="F201" s="85"/>
      <c r="G201" s="85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85"/>
      <c r="F202" s="85"/>
      <c r="G202" s="85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85"/>
      <c r="F203" s="85"/>
      <c r="G203" s="85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85"/>
      <c r="F204" s="85"/>
      <c r="G204" s="85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85"/>
      <c r="F205" s="85"/>
      <c r="G205" s="85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85"/>
      <c r="F206" s="85"/>
      <c r="G206" s="85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85"/>
      <c r="F207" s="85"/>
      <c r="G207" s="85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85"/>
      <c r="F208" s="85"/>
      <c r="G208" s="85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85"/>
      <c r="F209" s="85"/>
      <c r="G209" s="85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85"/>
      <c r="F210" s="85"/>
      <c r="G210" s="85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85"/>
      <c r="F211" s="85"/>
      <c r="G211" s="85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85"/>
      <c r="F212" s="85"/>
      <c r="G212" s="85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85"/>
      <c r="F213" s="85"/>
      <c r="G213" s="85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85"/>
      <c r="F214" s="85"/>
      <c r="G214" s="85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85"/>
      <c r="F215" s="85"/>
      <c r="G215" s="85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85"/>
      <c r="F216" s="85"/>
      <c r="G216" s="85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85"/>
      <c r="F217" s="85"/>
      <c r="G217" s="85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85"/>
      <c r="F218" s="85"/>
      <c r="G218" s="85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85"/>
      <c r="F219" s="85"/>
      <c r="G219" s="85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85"/>
      <c r="F220" s="85"/>
      <c r="G220" s="85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85"/>
      <c r="F221" s="85"/>
      <c r="G221" s="85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85"/>
      <c r="F222" s="85"/>
      <c r="G222" s="85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85"/>
      <c r="F223" s="85"/>
      <c r="G223" s="85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85"/>
      <c r="F224" s="85"/>
      <c r="G224" s="85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85"/>
      <c r="F225" s="85"/>
      <c r="G225" s="85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85"/>
      <c r="F226" s="85"/>
      <c r="G226" s="85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85"/>
      <c r="F227" s="85"/>
      <c r="G227" s="85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85"/>
      <c r="F228" s="85"/>
      <c r="G228" s="85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85"/>
      <c r="F229" s="85"/>
      <c r="G229" s="85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85"/>
      <c r="F230" s="85"/>
      <c r="G230" s="85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85"/>
      <c r="F231" s="85"/>
      <c r="G231" s="85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85"/>
      <c r="F232" s="85"/>
      <c r="G232" s="85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85"/>
      <c r="F233" s="85"/>
      <c r="G233" s="85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85"/>
      <c r="F234" s="85"/>
      <c r="G234" s="85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85"/>
      <c r="F235" s="85"/>
      <c r="G235" s="85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85"/>
      <c r="F236" s="85"/>
      <c r="G236" s="85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85"/>
      <c r="F237" s="85"/>
      <c r="G237" s="85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85"/>
      <c r="F238" s="85"/>
      <c r="G238" s="85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85"/>
      <c r="F239" s="85"/>
      <c r="G239" s="85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85"/>
      <c r="F240" s="85"/>
      <c r="G240" s="85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85"/>
      <c r="F241" s="85"/>
      <c r="G241" s="85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85"/>
      <c r="F242" s="85"/>
      <c r="G242" s="85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85"/>
      <c r="F243" s="85"/>
      <c r="G243" s="85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85"/>
      <c r="F244" s="85"/>
      <c r="G244" s="85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85"/>
      <c r="F245" s="85"/>
      <c r="G245" s="85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85"/>
      <c r="F246" s="85"/>
      <c r="G246" s="85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85"/>
      <c r="F247" s="85"/>
      <c r="G247" s="85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85"/>
      <c r="F248" s="85"/>
      <c r="G248" s="85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85"/>
      <c r="F249" s="85"/>
      <c r="G249" s="85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85"/>
      <c r="F250" s="85"/>
      <c r="G250" s="85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85"/>
      <c r="F251" s="85"/>
      <c r="G251" s="85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85"/>
      <c r="F252" s="85"/>
      <c r="G252" s="85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85"/>
      <c r="F253" s="85"/>
      <c r="G253" s="85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85"/>
      <c r="F254" s="85"/>
      <c r="G254" s="85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85"/>
      <c r="F255" s="85"/>
      <c r="G255" s="85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85"/>
      <c r="F256" s="85"/>
      <c r="G256" s="85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85"/>
      <c r="F257" s="85"/>
      <c r="G257" s="85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85"/>
      <c r="F258" s="85"/>
      <c r="G258" s="85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85"/>
      <c r="F259" s="85"/>
      <c r="G259" s="85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85"/>
      <c r="F260" s="85"/>
      <c r="G260" s="85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85"/>
      <c r="F261" s="85"/>
      <c r="G261" s="85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85"/>
      <c r="F262" s="85"/>
      <c r="G262" s="85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85"/>
      <c r="F263" s="85"/>
      <c r="G263" s="85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85"/>
      <c r="F264" s="85"/>
      <c r="G264" s="85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85"/>
      <c r="F265" s="85"/>
      <c r="G265" s="85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85"/>
      <c r="F266" s="85"/>
      <c r="G266" s="85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85"/>
      <c r="F267" s="85"/>
      <c r="G267" s="85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85"/>
      <c r="F268" s="85"/>
      <c r="G268" s="85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85"/>
      <c r="F269" s="85"/>
      <c r="G269" s="85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85"/>
      <c r="F270" s="85"/>
      <c r="G270" s="85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85"/>
      <c r="F271" s="85"/>
      <c r="G271" s="85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85"/>
      <c r="F272" s="85"/>
      <c r="G272" s="85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85"/>
      <c r="F273" s="85"/>
      <c r="G273" s="85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85"/>
      <c r="F274" s="85"/>
      <c r="G274" s="85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85"/>
      <c r="F275" s="85"/>
      <c r="G275" s="85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85"/>
      <c r="F276" s="85"/>
      <c r="G276" s="85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85"/>
      <c r="F277" s="85"/>
      <c r="G277" s="85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85"/>
      <c r="F278" s="85"/>
      <c r="G278" s="85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85"/>
      <c r="F279" s="85"/>
      <c r="G279" s="85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85"/>
      <c r="F280" s="85"/>
      <c r="G280" s="85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85"/>
      <c r="F281" s="85"/>
      <c r="G281" s="85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85"/>
      <c r="F282" s="85"/>
      <c r="G282" s="85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85"/>
      <c r="F283" s="85"/>
      <c r="G283" s="85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85"/>
      <c r="F284" s="85"/>
      <c r="G284" s="85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85"/>
      <c r="F285" s="85"/>
      <c r="G285" s="85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85"/>
      <c r="F286" s="85"/>
      <c r="G286" s="85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85"/>
      <c r="F287" s="85"/>
      <c r="G287" s="85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85"/>
      <c r="F288" s="85"/>
      <c r="G288" s="85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85"/>
      <c r="F289" s="85"/>
      <c r="G289" s="85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85"/>
      <c r="F290" s="85"/>
      <c r="G290" s="85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85"/>
      <c r="F291" s="85"/>
      <c r="G291" s="85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85"/>
      <c r="F292" s="85"/>
      <c r="G292" s="85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85"/>
      <c r="F293" s="85"/>
      <c r="G293" s="85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85"/>
      <c r="F294" s="85"/>
      <c r="G294" s="85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85"/>
      <c r="F295" s="85"/>
      <c r="G295" s="85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85"/>
      <c r="F296" s="85"/>
      <c r="G296" s="85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85"/>
      <c r="F297" s="85"/>
      <c r="G297" s="85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85"/>
      <c r="F298" s="85"/>
      <c r="G298" s="85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85"/>
      <c r="F299" s="85"/>
      <c r="G299" s="85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85"/>
      <c r="F300" s="85"/>
      <c r="G300" s="85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85"/>
      <c r="F301" s="85"/>
      <c r="G301" s="85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85"/>
      <c r="F302" s="85"/>
      <c r="G302" s="85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85"/>
      <c r="F303" s="85"/>
      <c r="G303" s="85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85"/>
      <c r="F304" s="85"/>
      <c r="G304" s="85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85"/>
      <c r="F305" s="85"/>
      <c r="G305" s="85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85"/>
      <c r="F306" s="85"/>
      <c r="G306" s="85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85"/>
      <c r="F307" s="85"/>
      <c r="G307" s="85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85"/>
      <c r="F308" s="85"/>
      <c r="G308" s="85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85"/>
      <c r="F309" s="85"/>
      <c r="G309" s="85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85"/>
      <c r="F310" s="85"/>
      <c r="G310" s="85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85"/>
      <c r="F311" s="85"/>
      <c r="G311" s="85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85"/>
      <c r="F312" s="85"/>
      <c r="G312" s="85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85"/>
      <c r="F313" s="85"/>
      <c r="G313" s="85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85"/>
      <c r="F314" s="85"/>
      <c r="G314" s="85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85"/>
      <c r="F315" s="85"/>
      <c r="G315" s="85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85"/>
      <c r="F316" s="85"/>
      <c r="G316" s="85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85"/>
      <c r="F317" s="85"/>
      <c r="G317" s="85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85"/>
      <c r="F318" s="85"/>
      <c r="G318" s="85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85"/>
      <c r="F319" s="85"/>
      <c r="G319" s="85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85"/>
      <c r="F320" s="85"/>
      <c r="G320" s="85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85"/>
      <c r="F321" s="85"/>
      <c r="G321" s="85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85"/>
      <c r="F322" s="85"/>
      <c r="G322" s="85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85"/>
      <c r="F323" s="85"/>
      <c r="G323" s="85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85"/>
      <c r="F324" s="85"/>
      <c r="G324" s="85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85"/>
      <c r="F325" s="85"/>
      <c r="G325" s="85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85"/>
      <c r="F326" s="85"/>
      <c r="G326" s="85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85"/>
      <c r="F327" s="85"/>
      <c r="G327" s="85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85"/>
      <c r="F328" s="85"/>
      <c r="G328" s="85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85"/>
      <c r="F329" s="85"/>
      <c r="G329" s="85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85"/>
      <c r="F330" s="85"/>
      <c r="G330" s="85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85"/>
      <c r="F331" s="85"/>
      <c r="G331" s="85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85"/>
      <c r="F332" s="85"/>
      <c r="G332" s="85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85"/>
      <c r="F333" s="85"/>
      <c r="G333" s="85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85"/>
      <c r="F334" s="85"/>
      <c r="G334" s="85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85"/>
      <c r="F335" s="85"/>
      <c r="G335" s="85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85"/>
      <c r="F336" s="85"/>
      <c r="G336" s="85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85"/>
      <c r="F337" s="85"/>
      <c r="G337" s="85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85"/>
      <c r="F338" s="85"/>
      <c r="G338" s="85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85"/>
      <c r="F339" s="85"/>
      <c r="G339" s="85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85"/>
      <c r="F340" s="85"/>
      <c r="G340" s="85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85"/>
      <c r="F341" s="85"/>
      <c r="G341" s="85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85"/>
      <c r="F342" s="85"/>
      <c r="G342" s="85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85"/>
      <c r="F343" s="85"/>
      <c r="G343" s="85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85"/>
      <c r="F344" s="85"/>
      <c r="G344" s="85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85"/>
      <c r="F345" s="85"/>
      <c r="G345" s="85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85"/>
      <c r="F346" s="85"/>
      <c r="G346" s="85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85"/>
      <c r="F347" s="85"/>
      <c r="G347" s="85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85"/>
      <c r="F348" s="85"/>
      <c r="G348" s="85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85"/>
      <c r="F349" s="85"/>
      <c r="G349" s="85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85"/>
      <c r="F350" s="85"/>
      <c r="G350" s="85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85"/>
      <c r="F351" s="85"/>
      <c r="G351" s="85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85"/>
      <c r="F352" s="85"/>
      <c r="G352" s="85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85"/>
      <c r="F353" s="85"/>
      <c r="G353" s="85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85"/>
      <c r="F354" s="85"/>
      <c r="G354" s="85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85"/>
      <c r="F355" s="85"/>
      <c r="G355" s="85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85"/>
      <c r="F356" s="85"/>
      <c r="G356" s="85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85"/>
      <c r="F357" s="85"/>
      <c r="G357" s="85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85"/>
      <c r="F358" s="85"/>
      <c r="G358" s="85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85"/>
      <c r="F359" s="85"/>
      <c r="G359" s="85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85"/>
      <c r="F360" s="85"/>
      <c r="G360" s="85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85"/>
      <c r="F361" s="85"/>
      <c r="G361" s="85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85"/>
      <c r="F362" s="85"/>
      <c r="G362" s="85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85"/>
      <c r="F363" s="85"/>
      <c r="G363" s="85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85"/>
      <c r="F364" s="85"/>
      <c r="G364" s="85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85"/>
      <c r="F365" s="85"/>
      <c r="G365" s="85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85"/>
      <c r="F366" s="85"/>
      <c r="G366" s="85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85"/>
      <c r="F367" s="85"/>
      <c r="G367" s="85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85"/>
      <c r="F368" s="85"/>
      <c r="G368" s="85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85"/>
      <c r="F369" s="85"/>
      <c r="G369" s="85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85"/>
      <c r="F370" s="85"/>
      <c r="G370" s="85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85"/>
      <c r="F371" s="85"/>
      <c r="G371" s="85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85"/>
      <c r="F372" s="85"/>
      <c r="G372" s="85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85"/>
      <c r="F373" s="85"/>
      <c r="G373" s="85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85"/>
      <c r="F374" s="85"/>
      <c r="G374" s="85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85"/>
      <c r="F375" s="85"/>
      <c r="G375" s="85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85"/>
      <c r="F376" s="85"/>
      <c r="G376" s="85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85"/>
      <c r="F377" s="85"/>
      <c r="G377" s="85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85"/>
      <c r="F378" s="85"/>
      <c r="G378" s="85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85"/>
      <c r="F379" s="85"/>
      <c r="G379" s="85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85"/>
      <c r="F380" s="85"/>
      <c r="G380" s="85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85"/>
      <c r="F381" s="85"/>
      <c r="G381" s="85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85"/>
      <c r="F382" s="85"/>
      <c r="G382" s="85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85"/>
      <c r="F383" s="85"/>
      <c r="G383" s="85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85"/>
      <c r="F384" s="85"/>
      <c r="G384" s="85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85"/>
      <c r="F385" s="85"/>
      <c r="G385" s="85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85"/>
      <c r="F386" s="85"/>
      <c r="G386" s="85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85"/>
      <c r="F387" s="85"/>
      <c r="G387" s="85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85"/>
      <c r="F388" s="85"/>
      <c r="G388" s="85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85"/>
      <c r="F389" s="85"/>
      <c r="G389" s="85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85"/>
      <c r="F390" s="85"/>
      <c r="G390" s="85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85"/>
      <c r="F391" s="85"/>
      <c r="G391" s="85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85"/>
      <c r="F392" s="85"/>
      <c r="G392" s="85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85"/>
      <c r="F393" s="85"/>
      <c r="G393" s="85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85"/>
      <c r="F394" s="85"/>
      <c r="G394" s="85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85"/>
      <c r="F395" s="85"/>
      <c r="G395" s="85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85"/>
      <c r="F396" s="85"/>
      <c r="G396" s="85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85"/>
      <c r="F397" s="85"/>
      <c r="G397" s="85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85"/>
      <c r="F398" s="85"/>
      <c r="G398" s="85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85"/>
      <c r="F399" s="85"/>
      <c r="G399" s="85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85"/>
      <c r="F400" s="85"/>
      <c r="G400" s="85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85"/>
      <c r="F401" s="85"/>
      <c r="G401" s="85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85"/>
      <c r="F402" s="85"/>
      <c r="G402" s="85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85"/>
      <c r="F403" s="85"/>
      <c r="G403" s="85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85"/>
      <c r="F404" s="85"/>
      <c r="G404" s="85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85"/>
      <c r="F405" s="85"/>
      <c r="G405" s="85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85"/>
      <c r="F406" s="85"/>
      <c r="G406" s="85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85"/>
      <c r="F407" s="85"/>
      <c r="G407" s="85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85"/>
      <c r="F408" s="85"/>
      <c r="G408" s="85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85"/>
      <c r="F409" s="85"/>
      <c r="G409" s="85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85"/>
      <c r="F410" s="85"/>
      <c r="G410" s="85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85"/>
      <c r="F411" s="85"/>
      <c r="G411" s="85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85"/>
      <c r="F412" s="85"/>
      <c r="G412" s="85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85"/>
      <c r="F413" s="85"/>
      <c r="G413" s="85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85"/>
      <c r="F414" s="85"/>
      <c r="G414" s="85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85"/>
      <c r="F415" s="85"/>
      <c r="G415" s="85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85"/>
      <c r="F416" s="85"/>
      <c r="G416" s="85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85"/>
      <c r="F417" s="85"/>
      <c r="G417" s="85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85"/>
      <c r="F418" s="85"/>
      <c r="G418" s="85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85"/>
      <c r="F419" s="85"/>
      <c r="G419" s="85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85"/>
      <c r="F420" s="85"/>
      <c r="G420" s="85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85"/>
      <c r="F421" s="85"/>
      <c r="G421" s="85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85"/>
      <c r="F422" s="85"/>
      <c r="G422" s="85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85"/>
      <c r="F423" s="85"/>
      <c r="G423" s="85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85"/>
      <c r="F424" s="85"/>
      <c r="G424" s="85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85"/>
      <c r="F425" s="85"/>
      <c r="G425" s="85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85"/>
      <c r="F426" s="85"/>
      <c r="G426" s="85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85"/>
      <c r="F427" s="85"/>
      <c r="G427" s="85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85"/>
      <c r="F428" s="85"/>
      <c r="G428" s="85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85"/>
      <c r="F429" s="85"/>
      <c r="G429" s="85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85"/>
      <c r="F430" s="85"/>
      <c r="G430" s="85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85"/>
      <c r="F431" s="85"/>
      <c r="G431" s="85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85"/>
      <c r="F432" s="85"/>
      <c r="G432" s="85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85"/>
      <c r="F433" s="85"/>
      <c r="G433" s="85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85"/>
      <c r="F434" s="85"/>
      <c r="G434" s="85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85"/>
      <c r="F435" s="85"/>
      <c r="G435" s="85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85"/>
      <c r="F436" s="85"/>
      <c r="G436" s="85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85"/>
      <c r="F437" s="85"/>
      <c r="G437" s="85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85"/>
      <c r="F438" s="85"/>
      <c r="G438" s="85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85"/>
      <c r="F439" s="85"/>
      <c r="G439" s="85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85"/>
      <c r="F440" s="85"/>
      <c r="G440" s="85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85"/>
      <c r="F441" s="85"/>
      <c r="G441" s="85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85"/>
      <c r="F442" s="85"/>
      <c r="G442" s="85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85"/>
      <c r="F443" s="85"/>
      <c r="G443" s="85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85"/>
      <c r="F444" s="85"/>
      <c r="G444" s="85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85"/>
      <c r="F445" s="85"/>
      <c r="G445" s="85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85"/>
      <c r="F446" s="85"/>
      <c r="G446" s="85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85"/>
      <c r="F447" s="85"/>
      <c r="G447" s="85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85"/>
      <c r="F448" s="85"/>
      <c r="G448" s="85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85"/>
      <c r="F449" s="85"/>
      <c r="G449" s="85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85"/>
      <c r="F450" s="85"/>
      <c r="G450" s="85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85"/>
      <c r="F451" s="85"/>
      <c r="G451" s="85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85"/>
      <c r="F452" s="85"/>
      <c r="G452" s="85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85"/>
      <c r="F453" s="85"/>
      <c r="G453" s="85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85"/>
      <c r="F454" s="85"/>
      <c r="G454" s="85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85"/>
      <c r="F455" s="85"/>
      <c r="G455" s="85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85"/>
      <c r="F456" s="85"/>
      <c r="G456" s="85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85"/>
      <c r="F457" s="85"/>
      <c r="G457" s="85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85"/>
      <c r="F458" s="85"/>
      <c r="G458" s="85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85"/>
      <c r="F459" s="85"/>
      <c r="G459" s="85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85"/>
      <c r="F460" s="85"/>
      <c r="G460" s="85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85"/>
      <c r="F461" s="85"/>
      <c r="G461" s="85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85"/>
      <c r="F462" s="85"/>
      <c r="G462" s="85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85"/>
      <c r="F463" s="85"/>
      <c r="G463" s="85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85"/>
      <c r="F464" s="85"/>
      <c r="G464" s="85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85"/>
      <c r="F465" s="85"/>
      <c r="G465" s="85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85"/>
      <c r="F466" s="85"/>
      <c r="G466" s="85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85"/>
      <c r="F467" s="85"/>
      <c r="G467" s="85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85"/>
      <c r="F468" s="85"/>
      <c r="G468" s="85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85"/>
      <c r="F469" s="85"/>
      <c r="G469" s="85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85"/>
      <c r="F470" s="85"/>
      <c r="G470" s="85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85"/>
      <c r="F471" s="85"/>
      <c r="G471" s="85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85"/>
      <c r="F472" s="85"/>
      <c r="G472" s="85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85"/>
      <c r="F473" s="85"/>
      <c r="G473" s="85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85"/>
      <c r="F474" s="85"/>
      <c r="G474" s="85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85"/>
      <c r="F475" s="85"/>
      <c r="G475" s="85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85"/>
      <c r="F476" s="85"/>
      <c r="G476" s="85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85"/>
      <c r="F477" s="85"/>
      <c r="G477" s="85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85"/>
      <c r="F478" s="85"/>
      <c r="G478" s="85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85"/>
      <c r="F479" s="85"/>
      <c r="G479" s="85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85"/>
      <c r="F480" s="85"/>
      <c r="G480" s="85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85"/>
      <c r="F481" s="85"/>
      <c r="G481" s="85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85"/>
      <c r="F482" s="85"/>
      <c r="G482" s="85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85"/>
      <c r="F483" s="85"/>
      <c r="G483" s="85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85"/>
      <c r="F484" s="85"/>
      <c r="G484" s="85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85"/>
      <c r="F485" s="85"/>
      <c r="G485" s="85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85"/>
      <c r="F486" s="85"/>
      <c r="G486" s="85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85"/>
      <c r="F487" s="85"/>
      <c r="G487" s="85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85"/>
      <c r="F488" s="85"/>
      <c r="G488" s="85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85"/>
      <c r="F489" s="85"/>
      <c r="G489" s="85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85"/>
      <c r="F490" s="85"/>
      <c r="G490" s="85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85"/>
      <c r="F491" s="85"/>
      <c r="G491" s="85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85"/>
      <c r="F492" s="85"/>
      <c r="G492" s="85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85"/>
      <c r="F493" s="85"/>
      <c r="G493" s="85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85"/>
      <c r="F494" s="85"/>
      <c r="G494" s="85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85"/>
      <c r="F495" s="85"/>
      <c r="G495" s="85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85"/>
      <c r="F496" s="85"/>
      <c r="G496" s="85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85"/>
      <c r="F497" s="85"/>
      <c r="G497" s="85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85"/>
      <c r="F498" s="85"/>
      <c r="G498" s="85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85"/>
      <c r="F499" s="85"/>
      <c r="G499" s="85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85"/>
      <c r="F500" s="85"/>
      <c r="G500" s="85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85"/>
      <c r="F501" s="85"/>
      <c r="G501" s="85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85"/>
      <c r="F502" s="85"/>
      <c r="G502" s="85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85"/>
      <c r="F503" s="85"/>
      <c r="G503" s="85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85"/>
      <c r="F504" s="85"/>
      <c r="G504" s="85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85"/>
      <c r="F505" s="85"/>
      <c r="G505" s="85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85"/>
      <c r="F506" s="85"/>
      <c r="G506" s="85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85"/>
      <c r="F507" s="85"/>
      <c r="G507" s="85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85"/>
      <c r="F508" s="85"/>
      <c r="G508" s="85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85"/>
      <c r="F509" s="85"/>
      <c r="G509" s="85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85"/>
      <c r="F510" s="85"/>
      <c r="G510" s="85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85"/>
      <c r="F511" s="85"/>
      <c r="G511" s="85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85"/>
      <c r="F512" s="85"/>
      <c r="G512" s="85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85"/>
      <c r="F513" s="85"/>
      <c r="G513" s="85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85"/>
      <c r="F514" s="85"/>
      <c r="G514" s="85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85"/>
      <c r="F515" s="85"/>
      <c r="G515" s="85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85"/>
      <c r="F516" s="85"/>
      <c r="G516" s="85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85"/>
      <c r="F517" s="85"/>
      <c r="G517" s="85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85"/>
      <c r="F518" s="85"/>
      <c r="G518" s="85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85"/>
      <c r="F519" s="85"/>
      <c r="G519" s="85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85"/>
      <c r="F520" s="85"/>
      <c r="G520" s="85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85"/>
      <c r="F521" s="85"/>
      <c r="G521" s="85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85"/>
      <c r="F522" s="85"/>
      <c r="G522" s="85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85"/>
      <c r="F523" s="85"/>
      <c r="G523" s="85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85"/>
      <c r="F524" s="85"/>
      <c r="G524" s="85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85"/>
      <c r="F525" s="85"/>
      <c r="G525" s="85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85"/>
      <c r="F526" s="85"/>
      <c r="G526" s="85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85"/>
      <c r="F527" s="85"/>
      <c r="G527" s="85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85"/>
      <c r="F528" s="85"/>
      <c r="G528" s="85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85"/>
      <c r="F529" s="85"/>
      <c r="G529" s="85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85"/>
      <c r="F530" s="85"/>
      <c r="G530" s="85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85"/>
      <c r="F531" s="85"/>
      <c r="G531" s="85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85"/>
      <c r="F532" s="85"/>
      <c r="G532" s="85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85"/>
      <c r="F533" s="85"/>
      <c r="G533" s="85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85"/>
      <c r="F534" s="85"/>
      <c r="G534" s="85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85"/>
      <c r="F535" s="85"/>
      <c r="G535" s="85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85"/>
      <c r="F536" s="85"/>
      <c r="G536" s="85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85"/>
      <c r="F537" s="85"/>
      <c r="G537" s="85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85"/>
      <c r="F538" s="85"/>
      <c r="G538" s="85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85"/>
      <c r="F539" s="85"/>
      <c r="G539" s="85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85"/>
      <c r="F540" s="85"/>
      <c r="G540" s="85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85"/>
      <c r="F541" s="85"/>
      <c r="G541" s="85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85"/>
      <c r="F542" s="85"/>
      <c r="G542" s="85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85"/>
      <c r="F543" s="85"/>
      <c r="G543" s="85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85"/>
      <c r="F544" s="85"/>
      <c r="G544" s="85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85"/>
      <c r="F545" s="85"/>
      <c r="G545" s="85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85"/>
      <c r="F546" s="85"/>
      <c r="G546" s="85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85"/>
      <c r="F547" s="85"/>
      <c r="G547" s="85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85"/>
      <c r="F548" s="85"/>
      <c r="G548" s="85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85"/>
      <c r="F549" s="85"/>
      <c r="G549" s="85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85"/>
      <c r="F550" s="85"/>
      <c r="G550" s="85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85"/>
      <c r="F551" s="85"/>
      <c r="G551" s="85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85"/>
      <c r="F552" s="85"/>
      <c r="G552" s="85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85"/>
      <c r="F553" s="85"/>
      <c r="G553" s="85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85"/>
      <c r="F554" s="85"/>
      <c r="G554" s="85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85"/>
      <c r="F555" s="85"/>
      <c r="G555" s="85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85"/>
      <c r="F556" s="85"/>
      <c r="G556" s="85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85"/>
      <c r="F557" s="85"/>
      <c r="G557" s="85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85"/>
      <c r="F558" s="85"/>
      <c r="G558" s="85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85"/>
      <c r="F559" s="85"/>
      <c r="G559" s="85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85"/>
      <c r="F560" s="85"/>
      <c r="G560" s="85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85"/>
      <c r="F561" s="85"/>
      <c r="G561" s="85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85"/>
      <c r="F562" s="85"/>
      <c r="G562" s="85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85"/>
      <c r="F563" s="85"/>
      <c r="G563" s="85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85"/>
      <c r="F564" s="85"/>
      <c r="G564" s="85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85"/>
      <c r="F565" s="85"/>
      <c r="G565" s="85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85"/>
      <c r="F566" s="85"/>
      <c r="G566" s="85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85"/>
      <c r="F567" s="85"/>
      <c r="G567" s="85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85"/>
      <c r="F568" s="85"/>
      <c r="G568" s="85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85"/>
      <c r="F569" s="85"/>
      <c r="G569" s="85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85"/>
      <c r="F570" s="85"/>
      <c r="G570" s="85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85"/>
      <c r="F571" s="85"/>
      <c r="G571" s="85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85"/>
      <c r="F572" s="85"/>
      <c r="G572" s="85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85"/>
      <c r="F573" s="85"/>
      <c r="G573" s="85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85"/>
      <c r="F574" s="85"/>
      <c r="G574" s="85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85"/>
      <c r="F575" s="85"/>
      <c r="G575" s="85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85"/>
      <c r="F576" s="85"/>
      <c r="G576" s="85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85"/>
      <c r="F577" s="85"/>
      <c r="G577" s="85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85"/>
      <c r="F578" s="85"/>
      <c r="G578" s="85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85"/>
      <c r="F579" s="85"/>
      <c r="G579" s="85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85"/>
      <c r="F580" s="85"/>
      <c r="G580" s="85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85"/>
      <c r="F581" s="85"/>
      <c r="G581" s="85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85"/>
      <c r="F582" s="85"/>
      <c r="G582" s="85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85"/>
      <c r="F583" s="85"/>
      <c r="G583" s="85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85"/>
      <c r="F584" s="85"/>
      <c r="G584" s="85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85"/>
      <c r="F585" s="85"/>
      <c r="G585" s="85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85"/>
      <c r="F586" s="85"/>
      <c r="G586" s="85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85"/>
      <c r="F587" s="85"/>
      <c r="G587" s="85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85"/>
      <c r="F588" s="85"/>
      <c r="G588" s="85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85"/>
      <c r="F589" s="85"/>
      <c r="G589" s="85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85"/>
      <c r="F590" s="85"/>
      <c r="G590" s="85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85"/>
      <c r="F591" s="85"/>
      <c r="G591" s="85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85"/>
      <c r="F592" s="85"/>
      <c r="G592" s="85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85"/>
      <c r="F593" s="85"/>
      <c r="G593" s="85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85"/>
      <c r="F594" s="85"/>
      <c r="G594" s="85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85"/>
      <c r="F595" s="85"/>
      <c r="G595" s="85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85"/>
      <c r="F596" s="85"/>
      <c r="G596" s="85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85"/>
      <c r="F597" s="85"/>
      <c r="G597" s="85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85"/>
      <c r="F598" s="85"/>
      <c r="G598" s="85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85"/>
      <c r="F599" s="85"/>
      <c r="G599" s="85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85"/>
      <c r="F600" s="85"/>
      <c r="G600" s="85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85"/>
      <c r="F601" s="85"/>
      <c r="G601" s="85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85"/>
      <c r="F602" s="85"/>
      <c r="G602" s="85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85"/>
      <c r="F603" s="85"/>
      <c r="G603" s="85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85"/>
      <c r="F604" s="85"/>
      <c r="G604" s="85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85"/>
      <c r="F605" s="85"/>
      <c r="G605" s="85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85"/>
      <c r="F606" s="85"/>
      <c r="G606" s="85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85"/>
      <c r="F607" s="85"/>
      <c r="G607" s="85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85"/>
      <c r="F608" s="85"/>
      <c r="G608" s="85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85"/>
      <c r="F609" s="85"/>
      <c r="G609" s="85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85"/>
      <c r="F610" s="85"/>
      <c r="G610" s="85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85"/>
      <c r="F611" s="85"/>
      <c r="G611" s="85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85"/>
      <c r="F612" s="85"/>
      <c r="G612" s="85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85"/>
      <c r="F613" s="85"/>
      <c r="G613" s="85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85"/>
      <c r="F614" s="85"/>
      <c r="G614" s="85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85"/>
      <c r="F615" s="85"/>
      <c r="G615" s="85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85"/>
      <c r="F616" s="85"/>
      <c r="G616" s="85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85"/>
      <c r="F617" s="85"/>
      <c r="G617" s="85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85"/>
      <c r="F618" s="85"/>
      <c r="G618" s="85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85"/>
      <c r="F619" s="85"/>
      <c r="G619" s="85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85"/>
      <c r="F620" s="85"/>
      <c r="G620" s="85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85"/>
      <c r="F621" s="85"/>
      <c r="G621" s="85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85"/>
      <c r="F622" s="85"/>
      <c r="G622" s="85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85"/>
      <c r="F623" s="85"/>
      <c r="G623" s="85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85"/>
      <c r="F624" s="85"/>
      <c r="G624" s="85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85"/>
      <c r="F625" s="85"/>
      <c r="G625" s="85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85"/>
      <c r="F626" s="85"/>
      <c r="G626" s="85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85"/>
      <c r="F627" s="85"/>
      <c r="G627" s="85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85"/>
      <c r="F628" s="85"/>
      <c r="G628" s="85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85"/>
      <c r="F629" s="85"/>
      <c r="G629" s="85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85"/>
      <c r="F630" s="85"/>
      <c r="G630" s="85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85"/>
      <c r="F631" s="85"/>
      <c r="G631" s="85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85"/>
      <c r="F632" s="85"/>
      <c r="G632" s="85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85"/>
      <c r="F633" s="85"/>
      <c r="G633" s="85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85"/>
      <c r="F634" s="85"/>
      <c r="G634" s="85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85"/>
      <c r="F635" s="85"/>
      <c r="G635" s="85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85"/>
      <c r="F636" s="85"/>
      <c r="G636" s="85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85"/>
      <c r="F637" s="85"/>
      <c r="G637" s="85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85"/>
      <c r="F638" s="85"/>
      <c r="G638" s="85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85"/>
      <c r="F639" s="85"/>
      <c r="G639" s="85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85"/>
      <c r="F640" s="85"/>
      <c r="G640" s="85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85"/>
      <c r="F641" s="85"/>
      <c r="G641" s="85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85"/>
      <c r="F642" s="85"/>
      <c r="G642" s="85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85"/>
      <c r="F643" s="85"/>
      <c r="G643" s="85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85"/>
      <c r="F644" s="85"/>
      <c r="G644" s="85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85"/>
      <c r="F645" s="85"/>
      <c r="G645" s="85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85"/>
      <c r="F646" s="85"/>
      <c r="G646" s="85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85"/>
      <c r="F647" s="85"/>
      <c r="G647" s="85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85"/>
      <c r="F648" s="85"/>
      <c r="G648" s="85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85"/>
      <c r="F649" s="85"/>
      <c r="G649" s="85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85"/>
      <c r="F650" s="85"/>
      <c r="G650" s="85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85"/>
      <c r="F651" s="85"/>
      <c r="G651" s="85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85"/>
      <c r="F652" s="85"/>
      <c r="G652" s="85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85"/>
      <c r="F653" s="85"/>
      <c r="G653" s="85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85"/>
      <c r="F654" s="85"/>
      <c r="G654" s="85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85"/>
      <c r="F655" s="85"/>
      <c r="G655" s="85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85"/>
      <c r="F656" s="85"/>
      <c r="G656" s="85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85"/>
      <c r="F657" s="85"/>
      <c r="G657" s="85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85"/>
      <c r="F658" s="85"/>
      <c r="G658" s="85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85"/>
      <c r="F659" s="85"/>
      <c r="G659" s="85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85"/>
      <c r="F660" s="85"/>
      <c r="G660" s="85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85"/>
      <c r="F661" s="85"/>
      <c r="G661" s="85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85"/>
      <c r="F662" s="85"/>
      <c r="G662" s="85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85"/>
      <c r="F663" s="85"/>
      <c r="G663" s="85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85"/>
      <c r="F664" s="85"/>
      <c r="G664" s="85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85"/>
      <c r="F665" s="85"/>
      <c r="G665" s="85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85"/>
      <c r="F666" s="85"/>
      <c r="G666" s="85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85"/>
      <c r="F667" s="85"/>
      <c r="G667" s="85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85"/>
      <c r="F668" s="85"/>
      <c r="G668" s="85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85"/>
      <c r="F669" s="85"/>
      <c r="G669" s="85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85"/>
      <c r="F670" s="85"/>
      <c r="G670" s="85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85"/>
      <c r="F671" s="85"/>
      <c r="G671" s="85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85"/>
      <c r="F672" s="85"/>
      <c r="G672" s="85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85"/>
      <c r="F673" s="85"/>
      <c r="G673" s="85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85"/>
      <c r="F674" s="85"/>
      <c r="G674" s="85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85"/>
      <c r="F675" s="85"/>
      <c r="G675" s="85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85"/>
      <c r="F676" s="85"/>
      <c r="G676" s="85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85"/>
      <c r="F677" s="85"/>
      <c r="G677" s="85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85"/>
      <c r="F678" s="85"/>
      <c r="G678" s="85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85"/>
      <c r="F679" s="85"/>
      <c r="G679" s="85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85"/>
      <c r="F680" s="85"/>
      <c r="G680" s="85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85"/>
      <c r="F681" s="85"/>
      <c r="G681" s="85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85"/>
      <c r="F682" s="85"/>
      <c r="G682" s="85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85"/>
      <c r="F683" s="85"/>
      <c r="G683" s="85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85"/>
      <c r="F684" s="85"/>
      <c r="G684" s="85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85"/>
      <c r="F685" s="85"/>
      <c r="G685" s="85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85"/>
      <c r="F686" s="85"/>
      <c r="G686" s="85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85"/>
      <c r="F687" s="85"/>
      <c r="G687" s="85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85"/>
      <c r="F688" s="85"/>
      <c r="G688" s="85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85"/>
      <c r="F689" s="85"/>
      <c r="G689" s="85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85"/>
      <c r="F690" s="85"/>
      <c r="G690" s="85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85"/>
      <c r="F691" s="85"/>
      <c r="G691" s="85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85"/>
      <c r="F692" s="85"/>
      <c r="G692" s="85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85"/>
      <c r="F693" s="85"/>
      <c r="G693" s="85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85"/>
      <c r="F694" s="85"/>
      <c r="G694" s="85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85"/>
      <c r="F695" s="85"/>
      <c r="G695" s="85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85"/>
      <c r="F696" s="85"/>
      <c r="G696" s="85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85"/>
      <c r="F697" s="85"/>
      <c r="G697" s="85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85"/>
      <c r="F698" s="85"/>
      <c r="G698" s="85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85"/>
      <c r="F699" s="85"/>
      <c r="G699" s="85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85"/>
      <c r="F700" s="85"/>
      <c r="G700" s="85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85"/>
      <c r="F701" s="85"/>
      <c r="G701" s="85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85"/>
      <c r="F702" s="85"/>
      <c r="G702" s="85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85"/>
      <c r="F703" s="85"/>
      <c r="G703" s="85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85"/>
      <c r="F704" s="85"/>
      <c r="G704" s="85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85"/>
      <c r="F705" s="85"/>
      <c r="G705" s="85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85"/>
      <c r="F706" s="85"/>
      <c r="G706" s="85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85"/>
      <c r="F707" s="85"/>
      <c r="G707" s="85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85"/>
      <c r="F708" s="85"/>
      <c r="G708" s="85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85"/>
      <c r="F709" s="85"/>
      <c r="G709" s="85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85"/>
      <c r="F710" s="85"/>
      <c r="G710" s="85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85"/>
      <c r="F711" s="85"/>
      <c r="G711" s="85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85"/>
      <c r="F712" s="85"/>
      <c r="G712" s="85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85"/>
      <c r="F713" s="85"/>
      <c r="G713" s="85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85"/>
      <c r="F714" s="85"/>
      <c r="G714" s="85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85"/>
      <c r="F715" s="85"/>
      <c r="G715" s="85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85"/>
      <c r="F716" s="85"/>
      <c r="G716" s="85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85"/>
      <c r="F717" s="85"/>
      <c r="G717" s="85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85"/>
      <c r="F718" s="85"/>
      <c r="G718" s="85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85"/>
      <c r="F719" s="85"/>
      <c r="G719" s="85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85"/>
      <c r="F720" s="85"/>
      <c r="G720" s="85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85"/>
      <c r="F721" s="85"/>
      <c r="G721" s="85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85"/>
      <c r="F722" s="85"/>
      <c r="G722" s="85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85"/>
      <c r="F723" s="85"/>
      <c r="G723" s="85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85"/>
      <c r="F724" s="85"/>
      <c r="G724" s="85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85"/>
      <c r="F725" s="85"/>
      <c r="G725" s="85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85"/>
      <c r="F726" s="85"/>
      <c r="G726" s="85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85"/>
      <c r="F727" s="85"/>
      <c r="G727" s="85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85"/>
      <c r="F728" s="85"/>
      <c r="G728" s="85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85"/>
      <c r="F729" s="85"/>
      <c r="G729" s="85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85"/>
      <c r="F730" s="85"/>
      <c r="G730" s="85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85"/>
      <c r="F731" s="85"/>
      <c r="G731" s="85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85"/>
      <c r="F732" s="85"/>
      <c r="G732" s="85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85"/>
      <c r="F733" s="85"/>
      <c r="G733" s="85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85"/>
      <c r="F734" s="85"/>
      <c r="G734" s="85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85"/>
      <c r="F735" s="85"/>
      <c r="G735" s="85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85"/>
      <c r="F736" s="85"/>
      <c r="G736" s="85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85"/>
      <c r="F737" s="85"/>
      <c r="G737" s="85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85"/>
      <c r="F738" s="85"/>
      <c r="G738" s="85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85"/>
      <c r="F739" s="85"/>
      <c r="G739" s="85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85"/>
      <c r="F740" s="85"/>
      <c r="G740" s="85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85"/>
      <c r="F741" s="85"/>
      <c r="G741" s="85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85"/>
      <c r="F742" s="85"/>
      <c r="G742" s="85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85"/>
      <c r="F743" s="85"/>
      <c r="G743" s="85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85"/>
      <c r="F744" s="85"/>
      <c r="G744" s="85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85"/>
      <c r="F745" s="85"/>
      <c r="G745" s="85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85"/>
      <c r="F746" s="85"/>
      <c r="G746" s="85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85"/>
      <c r="F747" s="85"/>
      <c r="G747" s="85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85"/>
      <c r="F748" s="85"/>
      <c r="G748" s="85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85"/>
      <c r="F749" s="85"/>
      <c r="G749" s="85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85"/>
      <c r="F750" s="85"/>
      <c r="G750" s="85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85"/>
      <c r="F751" s="85"/>
      <c r="G751" s="85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85"/>
      <c r="F752" s="85"/>
      <c r="G752" s="85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85"/>
      <c r="F753" s="85"/>
      <c r="G753" s="85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85"/>
      <c r="F754" s="85"/>
      <c r="G754" s="85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85"/>
      <c r="F755" s="85"/>
      <c r="G755" s="85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85"/>
      <c r="F756" s="85"/>
      <c r="G756" s="85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85"/>
      <c r="F757" s="85"/>
      <c r="G757" s="85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85"/>
      <c r="F758" s="85"/>
      <c r="G758" s="85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85"/>
      <c r="F759" s="85"/>
      <c r="G759" s="85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85"/>
      <c r="F760" s="85"/>
      <c r="G760" s="85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85"/>
      <c r="F761" s="85"/>
      <c r="G761" s="85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85"/>
      <c r="F762" s="85"/>
      <c r="G762" s="85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85"/>
      <c r="F763" s="85"/>
      <c r="G763" s="85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85"/>
      <c r="F764" s="85"/>
      <c r="G764" s="85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85"/>
      <c r="F765" s="85"/>
      <c r="G765" s="85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85"/>
      <c r="F766" s="85"/>
      <c r="G766" s="85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85"/>
      <c r="F767" s="85"/>
      <c r="G767" s="85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85"/>
      <c r="F768" s="85"/>
      <c r="G768" s="85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85"/>
      <c r="F769" s="85"/>
      <c r="G769" s="85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85"/>
      <c r="F770" s="85"/>
      <c r="G770" s="85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85"/>
      <c r="F771" s="85"/>
      <c r="G771" s="85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85"/>
      <c r="F772" s="85"/>
      <c r="G772" s="85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85"/>
      <c r="F773" s="85"/>
      <c r="G773" s="85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85"/>
      <c r="F774" s="85"/>
      <c r="G774" s="85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85"/>
      <c r="F775" s="85"/>
      <c r="G775" s="85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85"/>
      <c r="F776" s="85"/>
      <c r="G776" s="85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85"/>
      <c r="F777" s="85"/>
      <c r="G777" s="85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85"/>
      <c r="F778" s="85"/>
      <c r="G778" s="85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85"/>
      <c r="F779" s="85"/>
      <c r="G779" s="85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85"/>
      <c r="F780" s="85"/>
      <c r="G780" s="85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85"/>
      <c r="F781" s="85"/>
      <c r="G781" s="85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85"/>
      <c r="F782" s="85"/>
      <c r="G782" s="85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85"/>
      <c r="F783" s="85"/>
      <c r="G783" s="85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85"/>
      <c r="F784" s="85"/>
      <c r="G784" s="85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85"/>
      <c r="F785" s="85"/>
      <c r="G785" s="85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85"/>
      <c r="F786" s="85"/>
      <c r="G786" s="85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85"/>
      <c r="F787" s="85"/>
      <c r="G787" s="85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85"/>
      <c r="F788" s="85"/>
      <c r="G788" s="85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85"/>
      <c r="F789" s="85"/>
      <c r="G789" s="85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85"/>
      <c r="F790" s="85"/>
      <c r="G790" s="85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85"/>
      <c r="F791" s="85"/>
      <c r="G791" s="85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85"/>
      <c r="F792" s="85"/>
      <c r="G792" s="85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85"/>
      <c r="F793" s="85"/>
      <c r="G793" s="85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85"/>
      <c r="F794" s="85"/>
      <c r="G794" s="85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85"/>
      <c r="F795" s="85"/>
      <c r="G795" s="85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85"/>
      <c r="F796" s="85"/>
      <c r="G796" s="85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85"/>
      <c r="F797" s="85"/>
      <c r="G797" s="85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85"/>
      <c r="F798" s="85"/>
      <c r="G798" s="85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85"/>
      <c r="F799" s="85"/>
      <c r="G799" s="85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85"/>
      <c r="F800" s="85"/>
      <c r="G800" s="85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85"/>
      <c r="F801" s="85"/>
      <c r="G801" s="85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85"/>
      <c r="F802" s="85"/>
      <c r="G802" s="85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85"/>
      <c r="F803" s="85"/>
      <c r="G803" s="85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85"/>
      <c r="F804" s="85"/>
      <c r="G804" s="85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85"/>
      <c r="F805" s="85"/>
      <c r="G805" s="85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85"/>
      <c r="F806" s="85"/>
      <c r="G806" s="85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85"/>
      <c r="F807" s="85"/>
      <c r="G807" s="85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85"/>
      <c r="F808" s="85"/>
      <c r="G808" s="85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85"/>
      <c r="F809" s="85"/>
      <c r="G809" s="85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85"/>
      <c r="F810" s="85"/>
      <c r="G810" s="85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85"/>
      <c r="F811" s="85"/>
      <c r="G811" s="85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85"/>
      <c r="F812" s="85"/>
      <c r="G812" s="85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85"/>
      <c r="F813" s="85"/>
      <c r="G813" s="85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85"/>
      <c r="F814" s="85"/>
      <c r="G814" s="85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85"/>
      <c r="F815" s="85"/>
      <c r="G815" s="85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85"/>
      <c r="F816" s="85"/>
      <c r="G816" s="85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85"/>
      <c r="F817" s="85"/>
      <c r="G817" s="85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85"/>
      <c r="F818" s="85"/>
      <c r="G818" s="85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85"/>
      <c r="F819" s="85"/>
      <c r="G819" s="85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85"/>
      <c r="F820" s="85"/>
      <c r="G820" s="85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85"/>
      <c r="F821" s="85"/>
      <c r="G821" s="85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85"/>
      <c r="F822" s="85"/>
      <c r="G822" s="85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85"/>
      <c r="F823" s="85"/>
      <c r="G823" s="85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85"/>
      <c r="F824" s="85"/>
      <c r="G824" s="85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85"/>
      <c r="F825" s="85"/>
      <c r="G825" s="85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85"/>
      <c r="F826" s="85"/>
      <c r="G826" s="85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85"/>
      <c r="F827" s="85"/>
      <c r="G827" s="85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85"/>
      <c r="F828" s="85"/>
      <c r="G828" s="85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85"/>
      <c r="F829" s="85"/>
      <c r="G829" s="85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85"/>
      <c r="F830" s="85"/>
      <c r="G830" s="85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85"/>
      <c r="F831" s="85"/>
      <c r="G831" s="85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85"/>
      <c r="F832" s="85"/>
      <c r="G832" s="85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85"/>
      <c r="F833" s="85"/>
      <c r="G833" s="85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85"/>
      <c r="F834" s="85"/>
      <c r="G834" s="85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85"/>
      <c r="F835" s="85"/>
      <c r="G835" s="85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85"/>
      <c r="F836" s="85"/>
      <c r="G836" s="85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85"/>
      <c r="F837" s="85"/>
      <c r="G837" s="85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85"/>
      <c r="F838" s="85"/>
      <c r="G838" s="85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85"/>
      <c r="F839" s="85"/>
      <c r="G839" s="85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85"/>
      <c r="F840" s="85"/>
      <c r="G840" s="85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85"/>
      <c r="F841" s="85"/>
      <c r="G841" s="85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85"/>
      <c r="F842" s="85"/>
      <c r="G842" s="85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85"/>
      <c r="F843" s="85"/>
      <c r="G843" s="85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85"/>
      <c r="F844" s="85"/>
      <c r="G844" s="85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85"/>
      <c r="F845" s="85"/>
      <c r="G845" s="85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85"/>
      <c r="F846" s="85"/>
      <c r="G846" s="85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85"/>
      <c r="F847" s="85"/>
      <c r="G847" s="85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85"/>
      <c r="F848" s="85"/>
      <c r="G848" s="85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85"/>
      <c r="F849" s="85"/>
      <c r="G849" s="85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85"/>
      <c r="F850" s="85"/>
      <c r="G850" s="85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85"/>
      <c r="F851" s="85"/>
      <c r="G851" s="85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85"/>
      <c r="F852" s="85"/>
      <c r="G852" s="85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85"/>
      <c r="F853" s="85"/>
      <c r="G853" s="85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85"/>
      <c r="F854" s="85"/>
      <c r="G854" s="85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85"/>
      <c r="F855" s="85"/>
      <c r="G855" s="85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85"/>
      <c r="F856" s="85"/>
      <c r="G856" s="85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85"/>
      <c r="F857" s="85"/>
      <c r="G857" s="85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85"/>
      <c r="F858" s="85"/>
      <c r="G858" s="85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85"/>
      <c r="F859" s="85"/>
      <c r="G859" s="85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85"/>
      <c r="F860" s="85"/>
      <c r="G860" s="85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85"/>
      <c r="F861" s="85"/>
      <c r="G861" s="85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85"/>
      <c r="F862" s="85"/>
      <c r="G862" s="85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85"/>
      <c r="F863" s="85"/>
      <c r="G863" s="85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85"/>
      <c r="F864" s="85"/>
      <c r="G864" s="85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85"/>
      <c r="F865" s="85"/>
      <c r="G865" s="85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85"/>
      <c r="F866" s="85"/>
      <c r="G866" s="85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85"/>
      <c r="F867" s="85"/>
      <c r="G867" s="85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85"/>
      <c r="F868" s="85"/>
      <c r="G868" s="85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85"/>
      <c r="F869" s="85"/>
      <c r="G869" s="85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85"/>
      <c r="F870" s="85"/>
      <c r="G870" s="85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85"/>
      <c r="F871" s="85"/>
      <c r="G871" s="85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85"/>
      <c r="F872" s="85"/>
      <c r="G872" s="85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85"/>
      <c r="F873" s="85"/>
      <c r="G873" s="85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85"/>
      <c r="F874" s="85"/>
      <c r="G874" s="85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85"/>
      <c r="F875" s="85"/>
      <c r="G875" s="85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85"/>
      <c r="F876" s="85"/>
      <c r="G876" s="85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85"/>
      <c r="F877" s="85"/>
      <c r="G877" s="85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85"/>
      <c r="F878" s="85"/>
      <c r="G878" s="85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85"/>
      <c r="F879" s="85"/>
      <c r="G879" s="85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85"/>
      <c r="F880" s="85"/>
      <c r="G880" s="85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85"/>
      <c r="F881" s="85"/>
      <c r="G881" s="85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85"/>
      <c r="F882" s="85"/>
      <c r="G882" s="85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85"/>
      <c r="F883" s="85"/>
      <c r="G883" s="85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85"/>
      <c r="F884" s="85"/>
      <c r="G884" s="85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85"/>
      <c r="F885" s="85"/>
      <c r="G885" s="85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85"/>
      <c r="F886" s="85"/>
      <c r="G886" s="85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85"/>
      <c r="F887" s="85"/>
      <c r="G887" s="85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85"/>
      <c r="F888" s="85"/>
      <c r="G888" s="85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85"/>
      <c r="F889" s="85"/>
      <c r="G889" s="85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85"/>
      <c r="F890" s="85"/>
      <c r="G890" s="85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85"/>
      <c r="F891" s="85"/>
      <c r="G891" s="85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85"/>
      <c r="F892" s="85"/>
      <c r="G892" s="85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85"/>
      <c r="F893" s="85"/>
      <c r="G893" s="85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85"/>
      <c r="F894" s="85"/>
      <c r="G894" s="85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85"/>
      <c r="F895" s="85"/>
      <c r="G895" s="85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85"/>
      <c r="F896" s="85"/>
      <c r="G896" s="85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85"/>
      <c r="F897" s="85"/>
      <c r="G897" s="85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85"/>
      <c r="F898" s="85"/>
      <c r="G898" s="85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85"/>
      <c r="F899" s="85"/>
      <c r="G899" s="85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85"/>
      <c r="F900" s="85"/>
      <c r="G900" s="85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85"/>
      <c r="F901" s="85"/>
      <c r="G901" s="85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85"/>
      <c r="F902" s="85"/>
      <c r="G902" s="85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85"/>
      <c r="F903" s="85"/>
      <c r="G903" s="85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85"/>
      <c r="F904" s="85"/>
      <c r="G904" s="85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85"/>
      <c r="F905" s="85"/>
      <c r="G905" s="85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85"/>
      <c r="F906" s="85"/>
      <c r="G906" s="85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85"/>
      <c r="F907" s="85"/>
      <c r="G907" s="85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85"/>
      <c r="F908" s="85"/>
      <c r="G908" s="85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85"/>
      <c r="F909" s="85"/>
      <c r="G909" s="85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85"/>
      <c r="F910" s="85"/>
      <c r="G910" s="85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85"/>
      <c r="F911" s="85"/>
      <c r="G911" s="85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85"/>
      <c r="F912" s="85"/>
      <c r="G912" s="85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85"/>
      <c r="F913" s="85"/>
      <c r="G913" s="85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85"/>
      <c r="F914" s="85"/>
      <c r="G914" s="85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85"/>
      <c r="F915" s="85"/>
      <c r="G915" s="85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85"/>
      <c r="F916" s="85"/>
      <c r="G916" s="85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85"/>
      <c r="F917" s="85"/>
      <c r="G917" s="85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85"/>
      <c r="F918" s="85"/>
      <c r="G918" s="85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85"/>
      <c r="F919" s="85"/>
      <c r="G919" s="85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85"/>
      <c r="F920" s="85"/>
      <c r="G920" s="85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85"/>
      <c r="F921" s="85"/>
      <c r="G921" s="85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85"/>
      <c r="F922" s="85"/>
      <c r="G922" s="85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85"/>
      <c r="F923" s="85"/>
      <c r="G923" s="85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85"/>
      <c r="F924" s="85"/>
      <c r="G924" s="85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85"/>
      <c r="F925" s="85"/>
      <c r="G925" s="85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85"/>
      <c r="F926" s="85"/>
      <c r="G926" s="85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85"/>
      <c r="F927" s="85"/>
      <c r="G927" s="85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85"/>
      <c r="F928" s="85"/>
      <c r="G928" s="85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85"/>
      <c r="F929" s="85"/>
      <c r="G929" s="85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85"/>
      <c r="F930" s="85"/>
      <c r="G930" s="85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85"/>
      <c r="F931" s="85"/>
      <c r="G931" s="85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85"/>
      <c r="F932" s="85"/>
      <c r="G932" s="85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85"/>
      <c r="F933" s="85"/>
      <c r="G933" s="85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85"/>
      <c r="F934" s="85"/>
      <c r="G934" s="85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85"/>
      <c r="F935" s="85"/>
      <c r="G935" s="85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85"/>
      <c r="F936" s="85"/>
      <c r="G936" s="85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85"/>
      <c r="F937" s="85"/>
      <c r="G937" s="85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85"/>
      <c r="F938" s="85"/>
      <c r="G938" s="85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85"/>
      <c r="F939" s="85"/>
      <c r="G939" s="85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85"/>
      <c r="F940" s="85"/>
      <c r="G940" s="85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85"/>
      <c r="F941" s="85"/>
      <c r="G941" s="85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85"/>
      <c r="F942" s="85"/>
      <c r="G942" s="85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85"/>
      <c r="F943" s="85"/>
      <c r="G943" s="85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85"/>
      <c r="F944" s="85"/>
      <c r="G944" s="85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85"/>
      <c r="F945" s="85"/>
      <c r="G945" s="85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85"/>
      <c r="F946" s="85"/>
      <c r="G946" s="85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85"/>
      <c r="F947" s="85"/>
      <c r="G947" s="85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85"/>
      <c r="F948" s="85"/>
      <c r="G948" s="85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85"/>
      <c r="F949" s="85"/>
      <c r="G949" s="85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85"/>
      <c r="F950" s="85"/>
      <c r="G950" s="85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85"/>
      <c r="F951" s="85"/>
      <c r="G951" s="85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85"/>
      <c r="F952" s="85"/>
      <c r="G952" s="85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85"/>
      <c r="F953" s="85"/>
      <c r="G953" s="85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85"/>
      <c r="F954" s="85"/>
      <c r="G954" s="85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85"/>
      <c r="F955" s="85"/>
      <c r="G955" s="85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85"/>
      <c r="F956" s="85"/>
      <c r="G956" s="85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85"/>
      <c r="F957" s="85"/>
      <c r="G957" s="85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85"/>
      <c r="F958" s="85"/>
      <c r="G958" s="85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85"/>
      <c r="F959" s="85"/>
      <c r="G959" s="85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85"/>
      <c r="F960" s="85"/>
      <c r="G960" s="85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85"/>
      <c r="F961" s="85"/>
      <c r="G961" s="85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85"/>
      <c r="F962" s="85"/>
      <c r="G962" s="85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85"/>
      <c r="F963" s="85"/>
      <c r="G963" s="85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85"/>
      <c r="F964" s="85"/>
      <c r="G964" s="85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85"/>
      <c r="F965" s="85"/>
      <c r="G965" s="85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85"/>
      <c r="F966" s="85"/>
      <c r="G966" s="85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85"/>
      <c r="F967" s="85"/>
      <c r="G967" s="85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85"/>
      <c r="F968" s="85"/>
      <c r="G968" s="85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85"/>
      <c r="F969" s="85"/>
      <c r="G969" s="85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85"/>
      <c r="F970" s="85"/>
      <c r="G970" s="85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85"/>
      <c r="F971" s="85"/>
      <c r="G971" s="85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85"/>
      <c r="F972" s="85"/>
      <c r="G972" s="85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85"/>
      <c r="F973" s="85"/>
      <c r="G973" s="85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85"/>
      <c r="F974" s="85"/>
      <c r="G974" s="85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85"/>
      <c r="F975" s="85"/>
      <c r="G975" s="85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85"/>
      <c r="F976" s="85"/>
      <c r="G976" s="85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85"/>
      <c r="F977" s="85"/>
      <c r="G977" s="85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85"/>
      <c r="F978" s="85"/>
      <c r="G978" s="85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85"/>
      <c r="F979" s="85"/>
      <c r="G979" s="85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85"/>
      <c r="F980" s="85"/>
      <c r="G980" s="85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85"/>
      <c r="F981" s="85"/>
      <c r="G981" s="85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85"/>
      <c r="F982" s="85"/>
      <c r="G982" s="85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85"/>
      <c r="F983" s="85"/>
      <c r="G983" s="85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85"/>
      <c r="F984" s="85"/>
      <c r="G984" s="85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85"/>
      <c r="F985" s="85"/>
      <c r="G985" s="85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85"/>
      <c r="F986" s="85"/>
      <c r="G986" s="85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85"/>
      <c r="F987" s="85"/>
      <c r="G987" s="85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85"/>
      <c r="F988" s="85"/>
      <c r="G988" s="85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85"/>
      <c r="F989" s="85"/>
      <c r="G989" s="85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85"/>
      <c r="F990" s="85"/>
      <c r="G990" s="85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85"/>
      <c r="F991" s="85"/>
      <c r="G991" s="85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85"/>
      <c r="F992" s="85"/>
      <c r="G992" s="85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85"/>
      <c r="F993" s="85"/>
      <c r="G993" s="85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85"/>
      <c r="F994" s="85"/>
      <c r="G994" s="85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85"/>
      <c r="F995" s="85"/>
      <c r="G995" s="85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85"/>
      <c r="F996" s="85"/>
      <c r="G996" s="85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85"/>
      <c r="F997" s="85"/>
      <c r="G997" s="85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85"/>
      <c r="F998" s="85"/>
      <c r="G998" s="85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85"/>
      <c r="F999" s="85"/>
      <c r="G999" s="85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85"/>
      <c r="F1000" s="85"/>
      <c r="G1000" s="85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K5"/>
  </mergeCells>
  <pageMargins left="0.70866141732283472" right="0.70866141732283472" top="0.74803149606299213" bottom="0.74803149606299213" header="0.31496062992125984" footer="0.31496062992125984"/>
  <pageSetup scale="51" orientation="portrait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opLeftCell="A25" workbookViewId="0">
      <selection activeCell="B66" sqref="B66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86" bestFit="1" customWidth="1"/>
  </cols>
  <sheetData>
    <row r="1" spans="1:8" ht="15.75" customHeight="1">
      <c r="A1" s="238" t="s">
        <v>258</v>
      </c>
      <c r="B1" s="238"/>
      <c r="C1" s="238"/>
      <c r="D1" s="238"/>
      <c r="E1" s="238"/>
      <c r="F1" s="238"/>
      <c r="G1" s="238"/>
    </row>
    <row r="2" spans="1:8" ht="15">
      <c r="A2" s="249" t="s">
        <v>533</v>
      </c>
      <c r="B2" s="250"/>
      <c r="C2" s="250"/>
      <c r="D2" s="250"/>
      <c r="E2" s="250"/>
      <c r="F2" s="250"/>
      <c r="G2" s="251"/>
    </row>
    <row r="3" spans="1:8" ht="15">
      <c r="A3" s="248" t="s">
        <v>259</v>
      </c>
      <c r="B3" s="246"/>
      <c r="C3" s="246"/>
      <c r="D3" s="246"/>
      <c r="E3" s="246"/>
      <c r="F3" s="246"/>
      <c r="G3" s="247"/>
    </row>
    <row r="4" spans="1:8" ht="15">
      <c r="A4" s="245" t="str">
        <f>+'F3. IAODF'!A5:K5</f>
        <v>Del 1 de enero al 30 de septiembre de 2019</v>
      </c>
      <c r="B4" s="246"/>
      <c r="C4" s="246"/>
      <c r="D4" s="246"/>
      <c r="E4" s="246"/>
      <c r="F4" s="246"/>
      <c r="G4" s="247"/>
    </row>
    <row r="5" spans="1:8" ht="15">
      <c r="A5" s="242" t="s">
        <v>4</v>
      </c>
      <c r="B5" s="243"/>
      <c r="C5" s="243"/>
      <c r="D5" s="243"/>
      <c r="E5" s="243"/>
      <c r="F5" s="243"/>
      <c r="G5" s="244"/>
    </row>
    <row r="6" spans="1:8" s="141" customFormat="1" ht="8.25" customHeight="1">
      <c r="A6" s="165"/>
      <c r="B6" s="165"/>
      <c r="C6" s="165"/>
      <c r="D6" s="165"/>
      <c r="E6" s="165"/>
      <c r="F6" s="165"/>
      <c r="G6" s="165"/>
    </row>
    <row r="7" spans="1:8" ht="15">
      <c r="A7" s="239" t="s">
        <v>260</v>
      </c>
      <c r="B7" s="241" t="s">
        <v>261</v>
      </c>
      <c r="C7" s="241"/>
      <c r="D7" s="241"/>
      <c r="E7" s="241"/>
      <c r="F7" s="241"/>
      <c r="G7" s="240" t="s">
        <v>262</v>
      </c>
    </row>
    <row r="8" spans="1:8" ht="30">
      <c r="A8" s="239"/>
      <c r="B8" s="193" t="s">
        <v>263</v>
      </c>
      <c r="C8" s="194" t="s">
        <v>151</v>
      </c>
      <c r="D8" s="193" t="s">
        <v>152</v>
      </c>
      <c r="E8" s="193" t="s">
        <v>153</v>
      </c>
      <c r="F8" s="193" t="s">
        <v>264</v>
      </c>
      <c r="G8" s="240"/>
    </row>
    <row r="9" spans="1:8" ht="15">
      <c r="A9" s="92" t="s">
        <v>265</v>
      </c>
      <c r="B9" s="99"/>
      <c r="C9" s="99"/>
      <c r="D9" s="99"/>
      <c r="E9" s="99"/>
      <c r="F9" s="99"/>
      <c r="G9" s="99"/>
    </row>
    <row r="10" spans="1:8" ht="15">
      <c r="A10" s="93" t="s">
        <v>266</v>
      </c>
      <c r="B10" s="100"/>
      <c r="C10" s="100"/>
      <c r="D10" s="428">
        <f>B10+C10</f>
        <v>0</v>
      </c>
      <c r="E10" s="100"/>
      <c r="F10" s="100"/>
      <c r="G10" s="100"/>
    </row>
    <row r="11" spans="1:8" ht="15">
      <c r="A11" s="93" t="s">
        <v>267</v>
      </c>
      <c r="B11" s="100"/>
      <c r="C11" s="100"/>
      <c r="D11" s="428">
        <f t="shared" ref="D11:D40" si="0">B11+C11</f>
        <v>0</v>
      </c>
      <c r="E11" s="100"/>
      <c r="F11" s="100"/>
      <c r="G11" s="100"/>
    </row>
    <row r="12" spans="1:8" ht="15">
      <c r="A12" s="93" t="s">
        <v>268</v>
      </c>
      <c r="B12" s="100"/>
      <c r="C12" s="100"/>
      <c r="D12" s="428">
        <f t="shared" si="0"/>
        <v>0</v>
      </c>
      <c r="E12" s="100"/>
      <c r="F12" s="100"/>
      <c r="G12" s="100"/>
    </row>
    <row r="13" spans="1:8" ht="15">
      <c r="A13" s="93" t="s">
        <v>269</v>
      </c>
      <c r="B13" s="100"/>
      <c r="C13" s="100"/>
      <c r="D13" s="428">
        <f t="shared" si="0"/>
        <v>0</v>
      </c>
      <c r="E13" s="100"/>
      <c r="F13" s="100"/>
      <c r="G13" s="100"/>
    </row>
    <row r="14" spans="1:8" ht="15">
      <c r="A14" s="93" t="s">
        <v>270</v>
      </c>
      <c r="B14" s="100"/>
      <c r="C14" s="425">
        <v>151313.76999999999</v>
      </c>
      <c r="D14" s="425">
        <f t="shared" si="0"/>
        <v>151313.76999999999</v>
      </c>
      <c r="E14" s="425">
        <v>151313.76999999999</v>
      </c>
      <c r="F14" s="425">
        <v>151313.76999999999</v>
      </c>
      <c r="G14" s="100"/>
    </row>
    <row r="15" spans="1:8" ht="15">
      <c r="A15" s="93" t="s">
        <v>271</v>
      </c>
      <c r="B15" s="100"/>
      <c r="C15" s="100"/>
      <c r="D15" s="428">
        <f t="shared" si="0"/>
        <v>0</v>
      </c>
      <c r="E15" s="425"/>
      <c r="F15" s="425"/>
      <c r="G15" s="100"/>
    </row>
    <row r="16" spans="1:8" ht="15">
      <c r="A16" s="93" t="s">
        <v>272</v>
      </c>
      <c r="B16" s="425">
        <v>1000000</v>
      </c>
      <c r="C16" s="100">
        <v>0</v>
      </c>
      <c r="D16" s="100">
        <f t="shared" si="0"/>
        <v>1000000</v>
      </c>
      <c r="E16" s="425">
        <v>684092.1</v>
      </c>
      <c r="F16" s="425">
        <v>684092.1</v>
      </c>
      <c r="G16" s="100"/>
      <c r="H16" s="64"/>
    </row>
    <row r="17" spans="1:9" ht="15">
      <c r="A17" s="93" t="s">
        <v>273</v>
      </c>
      <c r="B17" s="100"/>
      <c r="C17" s="100"/>
      <c r="D17" s="428">
        <f t="shared" si="0"/>
        <v>0</v>
      </c>
      <c r="E17" s="425"/>
      <c r="F17" s="425"/>
      <c r="G17" s="100"/>
      <c r="H17" s="64"/>
    </row>
    <row r="18" spans="1:9" ht="15">
      <c r="A18" s="94" t="s">
        <v>274</v>
      </c>
      <c r="B18" s="100"/>
      <c r="C18" s="100"/>
      <c r="D18" s="428">
        <f t="shared" si="0"/>
        <v>0</v>
      </c>
      <c r="E18" s="425"/>
      <c r="F18" s="425"/>
      <c r="G18" s="100"/>
      <c r="H18" s="64"/>
    </row>
    <row r="19" spans="1:9" ht="15">
      <c r="A19" s="94" t="s">
        <v>275</v>
      </c>
      <c r="B19" s="100"/>
      <c r="C19" s="100"/>
      <c r="D19" s="428">
        <f t="shared" si="0"/>
        <v>0</v>
      </c>
      <c r="E19" s="425"/>
      <c r="F19" s="425"/>
      <c r="G19" s="100"/>
      <c r="H19" s="64"/>
    </row>
    <row r="20" spans="1:9" ht="15">
      <c r="A20" s="94" t="s">
        <v>276</v>
      </c>
      <c r="B20" s="100"/>
      <c r="C20" s="100"/>
      <c r="D20" s="428">
        <f t="shared" si="0"/>
        <v>0</v>
      </c>
      <c r="E20" s="425"/>
      <c r="F20" s="425"/>
      <c r="G20" s="100"/>
      <c r="H20" s="64"/>
    </row>
    <row r="21" spans="1:9" ht="15">
      <c r="A21" s="94" t="s">
        <v>277</v>
      </c>
      <c r="B21" s="100"/>
      <c r="C21" s="100"/>
      <c r="D21" s="428">
        <f t="shared" si="0"/>
        <v>0</v>
      </c>
      <c r="E21" s="425"/>
      <c r="F21" s="425"/>
      <c r="G21" s="100"/>
      <c r="H21" s="64"/>
    </row>
    <row r="22" spans="1:9" ht="15">
      <c r="A22" s="94" t="s">
        <v>278</v>
      </c>
      <c r="B22" s="100"/>
      <c r="C22" s="100"/>
      <c r="D22" s="428">
        <f t="shared" si="0"/>
        <v>0</v>
      </c>
      <c r="E22" s="425"/>
      <c r="F22" s="425"/>
      <c r="G22" s="100"/>
      <c r="H22" s="64"/>
    </row>
    <row r="23" spans="1:9" ht="15">
      <c r="A23" s="94" t="s">
        <v>279</v>
      </c>
      <c r="B23" s="100"/>
      <c r="C23" s="100"/>
      <c r="D23" s="428">
        <f t="shared" si="0"/>
        <v>0</v>
      </c>
      <c r="E23" s="425"/>
      <c r="F23" s="425"/>
      <c r="G23" s="100"/>
      <c r="H23" s="64"/>
    </row>
    <row r="24" spans="1:9" ht="15">
      <c r="A24" s="94" t="s">
        <v>280</v>
      </c>
      <c r="B24" s="100"/>
      <c r="C24" s="100"/>
      <c r="D24" s="428">
        <f t="shared" si="0"/>
        <v>0</v>
      </c>
      <c r="E24" s="425"/>
      <c r="F24" s="425"/>
      <c r="G24" s="100"/>
      <c r="H24" s="64"/>
    </row>
    <row r="25" spans="1:9" ht="15">
      <c r="A25" s="94" t="s">
        <v>281</v>
      </c>
      <c r="B25" s="100"/>
      <c r="C25" s="100"/>
      <c r="D25" s="428">
        <f t="shared" si="0"/>
        <v>0</v>
      </c>
      <c r="E25" s="425"/>
      <c r="F25" s="425"/>
      <c r="G25" s="100"/>
      <c r="H25" s="64"/>
    </row>
    <row r="26" spans="1:9" ht="15">
      <c r="A26" s="94" t="s">
        <v>282</v>
      </c>
      <c r="B26" s="100"/>
      <c r="C26" s="100"/>
      <c r="D26" s="428">
        <f t="shared" si="0"/>
        <v>0</v>
      </c>
      <c r="E26" s="425"/>
      <c r="F26" s="425"/>
      <c r="G26" s="100"/>
      <c r="H26" s="64"/>
    </row>
    <row r="27" spans="1:9" ht="15">
      <c r="A27" s="94" t="s">
        <v>283</v>
      </c>
      <c r="B27" s="100"/>
      <c r="C27" s="100"/>
      <c r="D27" s="428">
        <f t="shared" si="0"/>
        <v>0</v>
      </c>
      <c r="E27" s="425"/>
      <c r="F27" s="425"/>
      <c r="G27" s="100"/>
      <c r="H27" s="64"/>
    </row>
    <row r="28" spans="1:9" ht="15">
      <c r="A28" s="94" t="s">
        <v>284</v>
      </c>
      <c r="B28" s="100"/>
      <c r="C28" s="100"/>
      <c r="D28" s="428">
        <f t="shared" si="0"/>
        <v>0</v>
      </c>
      <c r="E28" s="425"/>
      <c r="F28" s="425"/>
      <c r="G28" s="100"/>
      <c r="H28" s="64"/>
    </row>
    <row r="29" spans="1:9" ht="15">
      <c r="A29" s="93" t="s">
        <v>285</v>
      </c>
      <c r="B29" s="100"/>
      <c r="C29" s="100"/>
      <c r="D29" s="428">
        <f t="shared" si="0"/>
        <v>0</v>
      </c>
      <c r="E29" s="425"/>
      <c r="F29" s="425"/>
      <c r="G29" s="100"/>
      <c r="H29" s="65"/>
    </row>
    <row r="30" spans="1:9" ht="15">
      <c r="A30" s="94" t="s">
        <v>286</v>
      </c>
      <c r="B30" s="100"/>
      <c r="C30" s="100"/>
      <c r="D30" s="428">
        <f t="shared" si="0"/>
        <v>0</v>
      </c>
      <c r="E30" s="425"/>
      <c r="F30" s="425"/>
      <c r="G30" s="100"/>
      <c r="H30" s="64"/>
    </row>
    <row r="31" spans="1:9" ht="15">
      <c r="A31" s="94" t="s">
        <v>287</v>
      </c>
      <c r="B31" s="100"/>
      <c r="C31" s="100"/>
      <c r="D31" s="428">
        <f t="shared" si="0"/>
        <v>0</v>
      </c>
      <c r="E31" s="425"/>
      <c r="F31" s="425"/>
      <c r="G31" s="100"/>
      <c r="H31" s="64"/>
    </row>
    <row r="32" spans="1:9" ht="15">
      <c r="A32" s="94" t="s">
        <v>288</v>
      </c>
      <c r="B32" s="100"/>
      <c r="C32" s="100"/>
      <c r="D32" s="428">
        <f t="shared" si="0"/>
        <v>0</v>
      </c>
      <c r="E32" s="425"/>
      <c r="F32" s="425"/>
      <c r="G32" s="100"/>
      <c r="H32" s="64"/>
      <c r="I32" s="64"/>
    </row>
    <row r="33" spans="1:9" ht="15">
      <c r="A33" s="94" t="s">
        <v>289</v>
      </c>
      <c r="B33" s="100"/>
      <c r="C33" s="100"/>
      <c r="D33" s="428">
        <f t="shared" si="0"/>
        <v>0</v>
      </c>
      <c r="E33" s="425"/>
      <c r="F33" s="425"/>
      <c r="G33" s="100"/>
      <c r="H33" s="64"/>
      <c r="I33" s="64"/>
    </row>
    <row r="34" spans="1:9" ht="15">
      <c r="A34" s="94" t="s">
        <v>290</v>
      </c>
      <c r="B34" s="100"/>
      <c r="C34" s="100"/>
      <c r="D34" s="428">
        <f t="shared" si="0"/>
        <v>0</v>
      </c>
      <c r="E34" s="425"/>
      <c r="F34" s="425"/>
      <c r="G34" s="100"/>
      <c r="H34" s="64"/>
      <c r="I34" s="64"/>
    </row>
    <row r="35" spans="1:9" ht="15">
      <c r="A35" s="93" t="s">
        <v>291</v>
      </c>
      <c r="B35" s="424">
        <v>9110631</v>
      </c>
      <c r="C35" s="100">
        <v>0</v>
      </c>
      <c r="D35" s="100">
        <f t="shared" si="0"/>
        <v>9110631</v>
      </c>
      <c r="E35" s="425">
        <v>3147966</v>
      </c>
      <c r="F35" s="425">
        <v>3147966</v>
      </c>
      <c r="G35" s="100"/>
      <c r="H35" s="64"/>
      <c r="I35" s="64"/>
    </row>
    <row r="36" spans="1:9" ht="15">
      <c r="A36" s="93" t="s">
        <v>292</v>
      </c>
      <c r="B36" s="100"/>
      <c r="C36" s="100"/>
      <c r="D36" s="428">
        <f t="shared" si="0"/>
        <v>0</v>
      </c>
      <c r="E36" s="425"/>
      <c r="F36" s="425"/>
      <c r="G36" s="100"/>
      <c r="H36" s="64"/>
      <c r="I36" s="64"/>
    </row>
    <row r="37" spans="1:9" ht="15">
      <c r="A37" s="94" t="s">
        <v>293</v>
      </c>
      <c r="B37" s="100"/>
      <c r="C37" s="100"/>
      <c r="D37" s="428">
        <f t="shared" si="0"/>
        <v>0</v>
      </c>
      <c r="E37" s="425"/>
      <c r="F37" s="425"/>
      <c r="G37" s="100"/>
      <c r="H37" s="64"/>
      <c r="I37" s="64"/>
    </row>
    <row r="38" spans="1:9" ht="15">
      <c r="A38" s="93" t="s">
        <v>294</v>
      </c>
      <c r="B38" s="100"/>
      <c r="C38" s="100"/>
      <c r="D38" s="428">
        <f t="shared" si="0"/>
        <v>0</v>
      </c>
      <c r="E38" s="425"/>
      <c r="F38" s="425"/>
      <c r="G38" s="100"/>
      <c r="H38" s="64"/>
      <c r="I38" s="64"/>
    </row>
    <row r="39" spans="1:9" ht="15">
      <c r="A39" s="94" t="s">
        <v>295</v>
      </c>
      <c r="B39" s="100"/>
      <c r="C39" s="100"/>
      <c r="D39" s="428">
        <f t="shared" si="0"/>
        <v>0</v>
      </c>
      <c r="E39" s="425"/>
      <c r="F39" s="425"/>
      <c r="G39" s="100"/>
      <c r="H39" s="64"/>
      <c r="I39" s="64"/>
    </row>
    <row r="40" spans="1:9" ht="15">
      <c r="A40" s="94" t="s">
        <v>296</v>
      </c>
      <c r="B40" s="100"/>
      <c r="C40" s="100"/>
      <c r="D40" s="428">
        <f t="shared" si="0"/>
        <v>0</v>
      </c>
      <c r="E40" s="100"/>
      <c r="F40" s="425"/>
      <c r="G40" s="100"/>
      <c r="H40" s="64"/>
      <c r="I40" s="64"/>
    </row>
    <row r="41" spans="1:9" ht="15">
      <c r="A41" s="95" t="s">
        <v>297</v>
      </c>
      <c r="B41" s="426">
        <f>+B35+B29+B17+B16+B15+B14+B13+B12+B11+B10</f>
        <v>10110631</v>
      </c>
      <c r="C41" s="426">
        <f t="shared" ref="C41:G41" si="1">+C35+C29+C17+C16+C15+C14+C13+C12+C11+C10</f>
        <v>151313.76999999999</v>
      </c>
      <c r="D41" s="426">
        <f t="shared" si="1"/>
        <v>10261944.77</v>
      </c>
      <c r="E41" s="426">
        <f t="shared" si="1"/>
        <v>3983371.87</v>
      </c>
      <c r="F41" s="426">
        <f t="shared" si="1"/>
        <v>3983371.87</v>
      </c>
      <c r="G41" s="426"/>
      <c r="H41" s="64"/>
      <c r="I41" s="65"/>
    </row>
    <row r="42" spans="1:9" ht="15">
      <c r="A42" s="95" t="s">
        <v>298</v>
      </c>
      <c r="B42" s="192"/>
      <c r="C42" s="192"/>
      <c r="D42" s="192"/>
      <c r="E42" s="192"/>
      <c r="F42" s="192"/>
      <c r="G42" s="192"/>
      <c r="H42" s="64"/>
      <c r="I42" s="64"/>
    </row>
    <row r="43" spans="1:9" ht="15.75" customHeight="1">
      <c r="A43" s="95" t="s">
        <v>299</v>
      </c>
      <c r="B43" s="101"/>
      <c r="C43" s="101"/>
      <c r="D43" s="101"/>
      <c r="E43" s="101"/>
      <c r="F43" s="101"/>
      <c r="G43" s="101"/>
      <c r="H43" s="64"/>
      <c r="I43" s="64"/>
    </row>
    <row r="44" spans="1:9" ht="15">
      <c r="A44" s="93" t="s">
        <v>300</v>
      </c>
      <c r="B44" s="100"/>
      <c r="C44" s="100"/>
      <c r="D44" s="100"/>
      <c r="E44" s="100"/>
      <c r="F44" s="100"/>
      <c r="G44" s="100"/>
      <c r="H44" s="64"/>
      <c r="I44" s="64"/>
    </row>
    <row r="45" spans="1:9" ht="15">
      <c r="A45" s="94" t="s">
        <v>301</v>
      </c>
      <c r="B45" s="100"/>
      <c r="C45" s="100"/>
      <c r="D45" s="100"/>
      <c r="E45" s="100"/>
      <c r="F45" s="100"/>
      <c r="G45" s="100"/>
      <c r="H45" s="64"/>
      <c r="I45" s="64"/>
    </row>
    <row r="46" spans="1:9" ht="15">
      <c r="A46" s="94" t="s">
        <v>302</v>
      </c>
      <c r="B46" s="100"/>
      <c r="C46" s="100"/>
      <c r="D46" s="100"/>
      <c r="E46" s="100"/>
      <c r="F46" s="100"/>
      <c r="G46" s="100"/>
      <c r="H46" s="64"/>
      <c r="I46" s="64"/>
    </row>
    <row r="47" spans="1:9" ht="15">
      <c r="A47" s="94" t="s">
        <v>303</v>
      </c>
      <c r="B47" s="100"/>
      <c r="C47" s="100"/>
      <c r="D47" s="100"/>
      <c r="E47" s="100"/>
      <c r="F47" s="100"/>
      <c r="G47" s="100"/>
      <c r="H47" s="64"/>
      <c r="I47" s="64"/>
    </row>
    <row r="48" spans="1:9" ht="30">
      <c r="A48" s="96" t="s">
        <v>304</v>
      </c>
      <c r="B48" s="100"/>
      <c r="C48" s="100"/>
      <c r="D48" s="100"/>
      <c r="E48" s="100"/>
      <c r="F48" s="100"/>
      <c r="G48" s="100"/>
      <c r="H48" s="64"/>
      <c r="I48" s="64"/>
    </row>
    <row r="49" spans="1:9" ht="15">
      <c r="A49" s="94" t="s">
        <v>305</v>
      </c>
      <c r="B49" s="100"/>
      <c r="C49" s="100"/>
      <c r="D49" s="100"/>
      <c r="E49" s="100"/>
      <c r="F49" s="100"/>
      <c r="G49" s="100"/>
      <c r="H49" s="64"/>
      <c r="I49" s="64"/>
    </row>
    <row r="50" spans="1:9" ht="15">
      <c r="A50" s="94" t="s">
        <v>306</v>
      </c>
      <c r="B50" s="100"/>
      <c r="C50" s="100"/>
      <c r="D50" s="100"/>
      <c r="E50" s="100"/>
      <c r="F50" s="100"/>
      <c r="G50" s="100"/>
      <c r="H50" s="64"/>
      <c r="I50" s="64"/>
    </row>
    <row r="51" spans="1:9" ht="15">
      <c r="A51" s="94" t="s">
        <v>307</v>
      </c>
      <c r="B51" s="100"/>
      <c r="C51" s="100"/>
      <c r="D51" s="100"/>
      <c r="E51" s="100"/>
      <c r="F51" s="100"/>
      <c r="G51" s="100"/>
      <c r="H51" s="64"/>
      <c r="I51" s="64"/>
    </row>
    <row r="52" spans="1:9" ht="15">
      <c r="A52" s="94" t="s">
        <v>308</v>
      </c>
      <c r="B52" s="100"/>
      <c r="C52" s="100"/>
      <c r="D52" s="100"/>
      <c r="E52" s="100"/>
      <c r="F52" s="100"/>
      <c r="G52" s="100"/>
      <c r="H52" s="64"/>
      <c r="I52" s="64"/>
    </row>
    <row r="53" spans="1:9" ht="15">
      <c r="A53" s="93" t="s">
        <v>309</v>
      </c>
      <c r="B53" s="100"/>
      <c r="C53" s="100"/>
      <c r="D53" s="100"/>
      <c r="E53" s="100"/>
      <c r="F53" s="100"/>
      <c r="G53" s="100"/>
      <c r="H53" s="64"/>
      <c r="I53" s="64"/>
    </row>
    <row r="54" spans="1:9" ht="15">
      <c r="A54" s="94" t="s">
        <v>310</v>
      </c>
      <c r="B54" s="100"/>
      <c r="C54" s="100"/>
      <c r="D54" s="100"/>
      <c r="E54" s="100"/>
      <c r="F54" s="100"/>
      <c r="G54" s="100"/>
      <c r="H54" s="64"/>
      <c r="I54" s="64"/>
    </row>
    <row r="55" spans="1:9" ht="15">
      <c r="A55" s="94" t="s">
        <v>311</v>
      </c>
      <c r="B55" s="100"/>
      <c r="C55" s="100"/>
      <c r="D55" s="100"/>
      <c r="E55" s="100"/>
      <c r="F55" s="100"/>
      <c r="G55" s="100"/>
      <c r="H55" s="64"/>
      <c r="I55" s="64"/>
    </row>
    <row r="56" spans="1:9" ht="15">
      <c r="A56" s="94" t="s">
        <v>312</v>
      </c>
      <c r="B56" s="100"/>
      <c r="C56" s="100"/>
      <c r="D56" s="100"/>
      <c r="E56" s="100"/>
      <c r="F56" s="100"/>
      <c r="G56" s="100"/>
      <c r="H56" s="64"/>
      <c r="I56" s="64"/>
    </row>
    <row r="57" spans="1:9" ht="15">
      <c r="A57" s="94" t="s">
        <v>313</v>
      </c>
      <c r="B57" s="100"/>
      <c r="C57" s="100"/>
      <c r="D57" s="100"/>
      <c r="E57" s="100"/>
      <c r="F57" s="100"/>
      <c r="G57" s="100"/>
      <c r="H57" s="64"/>
      <c r="I57" s="64"/>
    </row>
    <row r="58" spans="1:9" ht="15">
      <c r="A58" s="93" t="s">
        <v>314</v>
      </c>
      <c r="B58" s="100"/>
      <c r="C58" s="100"/>
      <c r="D58" s="100"/>
      <c r="E58" s="100"/>
      <c r="F58" s="100"/>
      <c r="G58" s="100"/>
      <c r="H58" s="64"/>
      <c r="I58" s="64"/>
    </row>
    <row r="59" spans="1:9" ht="15">
      <c r="A59" s="94" t="s">
        <v>315</v>
      </c>
      <c r="B59" s="100"/>
      <c r="C59" s="100"/>
      <c r="D59" s="100"/>
      <c r="E59" s="100"/>
      <c r="F59" s="100"/>
      <c r="G59" s="100"/>
      <c r="H59" s="64"/>
      <c r="I59" s="64"/>
    </row>
    <row r="60" spans="1:9" ht="15">
      <c r="A60" s="94" t="s">
        <v>316</v>
      </c>
      <c r="B60" s="100"/>
      <c r="C60" s="100"/>
      <c r="D60" s="100"/>
      <c r="E60" s="100"/>
      <c r="F60" s="100"/>
      <c r="G60" s="100"/>
      <c r="H60" s="64"/>
      <c r="I60" s="64"/>
    </row>
    <row r="61" spans="1:9" ht="15">
      <c r="A61" s="93" t="s">
        <v>317</v>
      </c>
      <c r="B61" s="427">
        <v>9110631</v>
      </c>
      <c r="C61" s="428">
        <v>1111.48</v>
      </c>
      <c r="D61" s="428">
        <f>B61+C61</f>
        <v>9111742.4800000004</v>
      </c>
      <c r="E61" s="428">
        <v>6496615.4800000004</v>
      </c>
      <c r="F61" s="428">
        <v>6496615.4800000004</v>
      </c>
      <c r="G61" s="428"/>
      <c r="H61" s="64"/>
      <c r="I61" s="64"/>
    </row>
    <row r="62" spans="1:9" ht="15">
      <c r="A62" s="93" t="s">
        <v>318</v>
      </c>
      <c r="B62" s="100"/>
      <c r="C62" s="100"/>
      <c r="D62" s="100"/>
      <c r="E62" s="100"/>
      <c r="F62" s="100"/>
      <c r="G62" s="100"/>
      <c r="H62" s="64"/>
      <c r="I62" s="64"/>
    </row>
    <row r="63" spans="1:9" ht="15">
      <c r="A63" s="95" t="s">
        <v>319</v>
      </c>
      <c r="B63" s="426">
        <f>B61+B53+B44+B58+B62</f>
        <v>9110631</v>
      </c>
      <c r="C63" s="426">
        <f t="shared" ref="C63:G63" si="2">C61+C53+C44+C58+C62</f>
        <v>1111.48</v>
      </c>
      <c r="D63" s="426">
        <f t="shared" si="2"/>
        <v>9111742.4800000004</v>
      </c>
      <c r="E63" s="426">
        <f t="shared" si="2"/>
        <v>6496615.4800000004</v>
      </c>
      <c r="F63" s="426">
        <f t="shared" si="2"/>
        <v>6496615.4800000004</v>
      </c>
      <c r="G63" s="426"/>
      <c r="H63" s="64"/>
      <c r="I63" s="65"/>
    </row>
    <row r="64" spans="1:9" ht="15">
      <c r="A64" s="95" t="s">
        <v>320</v>
      </c>
      <c r="B64" s="101"/>
      <c r="C64" s="101"/>
      <c r="D64" s="101"/>
      <c r="E64" s="101"/>
      <c r="F64" s="101"/>
      <c r="G64" s="101"/>
      <c r="H64" s="64"/>
      <c r="I64" s="65"/>
    </row>
    <row r="65" spans="1:9" ht="15">
      <c r="A65" s="93" t="s">
        <v>321</v>
      </c>
      <c r="B65" s="102"/>
      <c r="C65" s="102"/>
      <c r="D65" s="102"/>
      <c r="E65" s="102"/>
      <c r="F65" s="102"/>
      <c r="G65" s="102"/>
      <c r="H65" s="64"/>
      <c r="I65" s="64"/>
    </row>
    <row r="66" spans="1:9" ht="15">
      <c r="A66" s="95" t="s">
        <v>322</v>
      </c>
      <c r="B66" s="426">
        <f>B64+B63+B41</f>
        <v>19221262</v>
      </c>
      <c r="C66" s="426">
        <f t="shared" ref="C66:G66" si="3">C64+C63+C41</f>
        <v>152425.25</v>
      </c>
      <c r="D66" s="426">
        <f t="shared" si="3"/>
        <v>19373687.25</v>
      </c>
      <c r="E66" s="426">
        <f t="shared" si="3"/>
        <v>10479987.350000001</v>
      </c>
      <c r="F66" s="426">
        <f t="shared" si="3"/>
        <v>10479987.350000001</v>
      </c>
      <c r="G66" s="426"/>
      <c r="H66" s="64"/>
      <c r="I66" s="65"/>
    </row>
    <row r="67" spans="1:9" ht="15">
      <c r="A67" s="97" t="s">
        <v>323</v>
      </c>
      <c r="B67" s="100"/>
      <c r="C67" s="100"/>
      <c r="D67" s="100"/>
      <c r="E67" s="100"/>
      <c r="F67" s="100"/>
      <c r="G67" s="100"/>
      <c r="H67" s="64"/>
      <c r="I67" s="65"/>
    </row>
    <row r="68" spans="1:9" ht="15">
      <c r="A68" s="95" t="s">
        <v>324</v>
      </c>
      <c r="B68" s="101"/>
      <c r="C68" s="101"/>
      <c r="D68" s="101"/>
      <c r="E68" s="101"/>
      <c r="F68" s="101"/>
      <c r="G68" s="101"/>
      <c r="H68" s="64"/>
      <c r="I68" s="64"/>
    </row>
    <row r="69" spans="1:9" ht="15">
      <c r="A69" s="95" t="s">
        <v>325</v>
      </c>
      <c r="B69" s="101"/>
      <c r="C69" s="101"/>
      <c r="D69" s="101"/>
      <c r="E69" s="101"/>
      <c r="F69" s="101"/>
      <c r="G69" s="101"/>
      <c r="H69" s="64"/>
      <c r="I69" s="64"/>
    </row>
    <row r="70" spans="1:9" ht="15">
      <c r="A70" s="98" t="s">
        <v>326</v>
      </c>
      <c r="B70" s="103"/>
      <c r="C70" s="103"/>
      <c r="D70" s="103"/>
      <c r="E70" s="103"/>
      <c r="F70" s="103"/>
      <c r="G70" s="103"/>
      <c r="H70" s="64"/>
      <c r="I70" s="64"/>
    </row>
    <row r="71" spans="1:9" ht="29.25" customHeight="1">
      <c r="A71" s="236" t="s">
        <v>327</v>
      </c>
      <c r="B71" s="236"/>
      <c r="C71" s="236"/>
      <c r="D71" s="236"/>
      <c r="E71" s="236"/>
      <c r="F71" s="236"/>
      <c r="G71" s="236"/>
      <c r="H71" s="64"/>
      <c r="I71" s="64"/>
    </row>
    <row r="72" spans="1:9" ht="15">
      <c r="A72" s="237" t="s">
        <v>529</v>
      </c>
      <c r="B72" s="236"/>
      <c r="C72" s="236"/>
      <c r="D72" s="236"/>
      <c r="E72" s="236"/>
      <c r="F72" s="236"/>
      <c r="G72" s="236"/>
    </row>
    <row r="73" spans="1:9" ht="27.75" customHeight="1">
      <c r="A73" s="235" t="s">
        <v>531</v>
      </c>
      <c r="B73" s="236"/>
      <c r="C73" s="236"/>
      <c r="D73" s="236"/>
      <c r="E73" s="236"/>
      <c r="F73" s="236"/>
      <c r="G73" s="236"/>
    </row>
    <row r="75" spans="1:9">
      <c r="E75">
        <v>10479987.35</v>
      </c>
    </row>
    <row r="77" spans="1:9">
      <c r="E77" s="78">
        <f>E75-E66</f>
        <v>0</v>
      </c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ageMargins left="0.70866141732283472" right="0.70866141732283472" top="0.74803149606299213" bottom="0.74803149606299213" header="0.31496062992125984" footer="0.31496062992125984"/>
  <pageSetup scale="73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abSelected="1" zoomScale="110" zoomScaleNormal="110" workbookViewId="0">
      <selection activeCell="L146" sqref="L146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ht="15">
      <c r="A2" s="45"/>
      <c r="B2" s="252" t="s">
        <v>535</v>
      </c>
      <c r="C2" s="253"/>
      <c r="D2" s="253"/>
      <c r="E2" s="253"/>
      <c r="F2" s="253"/>
      <c r="G2" s="253"/>
      <c r="H2" s="253"/>
      <c r="I2" s="254"/>
    </row>
    <row r="3" spans="1:9" ht="15">
      <c r="A3" s="45"/>
      <c r="B3" s="255" t="s">
        <v>366</v>
      </c>
      <c r="C3" s="256"/>
      <c r="D3" s="256"/>
      <c r="E3" s="256"/>
      <c r="F3" s="256"/>
      <c r="G3" s="256"/>
      <c r="H3" s="256"/>
      <c r="I3" s="257"/>
    </row>
    <row r="4" spans="1:9" ht="15">
      <c r="A4" s="45"/>
      <c r="B4" s="258" t="s">
        <v>367</v>
      </c>
      <c r="C4" s="259"/>
      <c r="D4" s="259"/>
      <c r="E4" s="259"/>
      <c r="F4" s="259"/>
      <c r="G4" s="259"/>
      <c r="H4" s="259"/>
      <c r="I4" s="260"/>
    </row>
    <row r="5" spans="1:9" ht="15">
      <c r="A5" s="45"/>
      <c r="B5" s="261" t="s">
        <v>526</v>
      </c>
      <c r="C5" s="262"/>
      <c r="D5" s="262"/>
      <c r="E5" s="262"/>
      <c r="F5" s="262"/>
      <c r="G5" s="262"/>
      <c r="H5" s="262"/>
      <c r="I5" s="263"/>
    </row>
    <row r="6" spans="1:9" s="141" customFormat="1" ht="7.5" customHeight="1">
      <c r="A6" s="163"/>
      <c r="B6" s="164"/>
      <c r="C6" s="164"/>
      <c r="D6" s="164"/>
      <c r="E6" s="164"/>
      <c r="F6" s="164"/>
      <c r="G6" s="164"/>
      <c r="H6" s="164"/>
      <c r="I6" s="164"/>
    </row>
    <row r="7" spans="1:9" ht="15">
      <c r="A7" s="45"/>
      <c r="B7" s="264" t="s">
        <v>128</v>
      </c>
      <c r="C7" s="265"/>
      <c r="D7" s="270"/>
      <c r="E7" s="270"/>
      <c r="F7" s="270"/>
      <c r="G7" s="270"/>
      <c r="H7" s="271"/>
      <c r="I7" s="272" t="s">
        <v>149</v>
      </c>
    </row>
    <row r="8" spans="1:9" ht="30">
      <c r="A8" s="45"/>
      <c r="B8" s="266"/>
      <c r="C8" s="267"/>
      <c r="D8" s="195" t="s">
        <v>150</v>
      </c>
      <c r="E8" s="196" t="s">
        <v>151</v>
      </c>
      <c r="F8" s="195" t="s">
        <v>152</v>
      </c>
      <c r="G8" s="195" t="s">
        <v>153</v>
      </c>
      <c r="H8" s="195" t="s">
        <v>154</v>
      </c>
      <c r="I8" s="273"/>
    </row>
    <row r="9" spans="1:9" ht="15">
      <c r="A9" s="45"/>
      <c r="B9" s="268"/>
      <c r="C9" s="269"/>
      <c r="D9" s="195">
        <v>1</v>
      </c>
      <c r="E9" s="196">
        <v>2</v>
      </c>
      <c r="F9" s="195" t="s">
        <v>155</v>
      </c>
      <c r="G9" s="195">
        <v>4</v>
      </c>
      <c r="H9" s="195">
        <v>5</v>
      </c>
      <c r="I9" s="197" t="s">
        <v>156</v>
      </c>
    </row>
    <row r="10" spans="1:9" ht="15">
      <c r="A10" s="46"/>
      <c r="B10" s="47" t="s">
        <v>222</v>
      </c>
      <c r="C10" s="48"/>
      <c r="D10" s="49">
        <f>+D11+D19+D29+D39+D49+D59+D63+D71+D75</f>
        <v>10110631</v>
      </c>
      <c r="E10" s="49">
        <f t="shared" ref="E10:I10" si="0">+E11+E19+E29+E39+E49+E59+E63+E71+E75</f>
        <v>151313.76999999999</v>
      </c>
      <c r="F10" s="49">
        <f t="shared" si="0"/>
        <v>10261944.77</v>
      </c>
      <c r="G10" s="49">
        <f t="shared" si="0"/>
        <v>4139135.89</v>
      </c>
      <c r="H10" s="49">
        <f t="shared" si="0"/>
        <v>4139135.89</v>
      </c>
      <c r="I10" s="49">
        <f t="shared" si="0"/>
        <v>6122808.8799999999</v>
      </c>
    </row>
    <row r="11" spans="1:9" ht="15">
      <c r="A11" s="50"/>
      <c r="B11" s="51" t="s">
        <v>221</v>
      </c>
      <c r="C11" s="52"/>
      <c r="D11" s="53">
        <f>SUM(D12:D18)</f>
        <v>3021101</v>
      </c>
      <c r="E11" s="53">
        <f t="shared" ref="E11:I11" si="1">SUM(E12:E18)</f>
        <v>0</v>
      </c>
      <c r="F11" s="53">
        <f t="shared" si="1"/>
        <v>3021101</v>
      </c>
      <c r="G11" s="53">
        <f t="shared" si="1"/>
        <v>2982338.1100000003</v>
      </c>
      <c r="H11" s="53">
        <f t="shared" si="1"/>
        <v>2982338.1100000003</v>
      </c>
      <c r="I11" s="53">
        <f t="shared" si="1"/>
        <v>38762.889999999839</v>
      </c>
    </row>
    <row r="12" spans="1:9" ht="15">
      <c r="A12" s="45"/>
      <c r="B12" s="62" t="s">
        <v>6</v>
      </c>
      <c r="C12" s="54" t="s">
        <v>157</v>
      </c>
      <c r="D12" s="87">
        <v>2540000</v>
      </c>
      <c r="E12" s="87"/>
      <c r="F12" s="87">
        <f>D12+E12</f>
        <v>2540000</v>
      </c>
      <c r="G12" s="87">
        <v>2519727.41</v>
      </c>
      <c r="H12" s="87">
        <v>2519727.41</v>
      </c>
      <c r="I12" s="445">
        <f>F12-G12</f>
        <v>20272.589999999851</v>
      </c>
    </row>
    <row r="13" spans="1:9" ht="15">
      <c r="A13" s="45"/>
      <c r="B13" s="62" t="s">
        <v>7</v>
      </c>
      <c r="C13" s="54" t="s">
        <v>158</v>
      </c>
      <c r="D13" s="87"/>
      <c r="E13" s="87"/>
      <c r="F13" s="87">
        <f t="shared" ref="F13:F18" si="2">D13+E13</f>
        <v>0</v>
      </c>
      <c r="G13" s="87"/>
      <c r="H13" s="87"/>
      <c r="I13" s="445">
        <f t="shared" ref="I13:I18" si="3">F13-G13</f>
        <v>0</v>
      </c>
    </row>
    <row r="14" spans="1:9" ht="15">
      <c r="A14" s="45"/>
      <c r="B14" s="62" t="s">
        <v>8</v>
      </c>
      <c r="C14" s="54" t="s">
        <v>159</v>
      </c>
      <c r="D14" s="87">
        <v>256100</v>
      </c>
      <c r="E14" s="87"/>
      <c r="F14" s="87">
        <f>D14+E14</f>
        <v>256100</v>
      </c>
      <c r="G14" s="87">
        <v>240386.72</v>
      </c>
      <c r="H14" s="87">
        <v>240386.72</v>
      </c>
      <c r="I14" s="445">
        <f t="shared" si="3"/>
        <v>15713.279999999999</v>
      </c>
    </row>
    <row r="15" spans="1:9" ht="15">
      <c r="A15" s="45"/>
      <c r="B15" s="62" t="s">
        <v>9</v>
      </c>
      <c r="C15" s="54" t="s">
        <v>160</v>
      </c>
      <c r="D15" s="87"/>
      <c r="E15" s="87"/>
      <c r="F15" s="87">
        <f t="shared" si="2"/>
        <v>0</v>
      </c>
      <c r="G15" s="87"/>
      <c r="H15" s="87"/>
      <c r="I15" s="445">
        <f t="shared" si="3"/>
        <v>0</v>
      </c>
    </row>
    <row r="16" spans="1:9" ht="15">
      <c r="A16" s="45"/>
      <c r="B16" s="62" t="s">
        <v>10</v>
      </c>
      <c r="C16" s="54" t="s">
        <v>161</v>
      </c>
      <c r="D16" s="87">
        <v>225001</v>
      </c>
      <c r="E16" s="87"/>
      <c r="F16" s="87">
        <f t="shared" si="2"/>
        <v>225001</v>
      </c>
      <c r="G16" s="87">
        <v>222223.98</v>
      </c>
      <c r="H16" s="87">
        <v>222223.98</v>
      </c>
      <c r="I16" s="445">
        <f t="shared" si="3"/>
        <v>2777.0199999999895</v>
      </c>
    </row>
    <row r="17" spans="1:9" ht="15">
      <c r="A17" s="45"/>
      <c r="B17" s="62" t="s">
        <v>11</v>
      </c>
      <c r="C17" s="54" t="s">
        <v>162</v>
      </c>
      <c r="D17" s="87"/>
      <c r="E17" s="87"/>
      <c r="F17" s="87">
        <f>D17+E17</f>
        <v>0</v>
      </c>
      <c r="G17" s="87"/>
      <c r="H17" s="87"/>
      <c r="I17" s="445">
        <f t="shared" si="3"/>
        <v>0</v>
      </c>
    </row>
    <row r="18" spans="1:9" ht="15">
      <c r="A18" s="45"/>
      <c r="B18" s="62" t="s">
        <v>12</v>
      </c>
      <c r="C18" s="54" t="s">
        <v>163</v>
      </c>
      <c r="D18" s="87">
        <v>0</v>
      </c>
      <c r="E18" s="87"/>
      <c r="F18" s="87">
        <f t="shared" si="2"/>
        <v>0</v>
      </c>
      <c r="G18" s="87"/>
      <c r="H18" s="87"/>
      <c r="I18" s="445">
        <f t="shared" si="3"/>
        <v>0</v>
      </c>
    </row>
    <row r="19" spans="1:9" ht="15">
      <c r="A19" s="50"/>
      <c r="B19" s="55" t="s">
        <v>229</v>
      </c>
      <c r="C19" s="56"/>
      <c r="D19" s="176">
        <f>SUM(D20:D28)</f>
        <v>719393</v>
      </c>
      <c r="E19" s="176">
        <f t="shared" ref="E19:I19" si="4">SUM(E20:E28)</f>
        <v>0</v>
      </c>
      <c r="F19" s="176">
        <f t="shared" si="4"/>
        <v>719393</v>
      </c>
      <c r="G19" s="176">
        <f t="shared" si="4"/>
        <v>392627.85999999993</v>
      </c>
      <c r="H19" s="176">
        <f t="shared" si="4"/>
        <v>392627.85999999993</v>
      </c>
      <c r="I19" s="176">
        <f t="shared" si="4"/>
        <v>326765.14000000007</v>
      </c>
    </row>
    <row r="20" spans="1:9" ht="15">
      <c r="A20" s="45"/>
      <c r="B20" s="62" t="s">
        <v>13</v>
      </c>
      <c r="C20" s="54" t="s">
        <v>164</v>
      </c>
      <c r="D20" s="87">
        <v>200000</v>
      </c>
      <c r="E20" s="87"/>
      <c r="F20" s="87">
        <f>D20+E20</f>
        <v>200000</v>
      </c>
      <c r="G20" s="87">
        <v>149032.74</v>
      </c>
      <c r="H20" s="87">
        <v>149032.74</v>
      </c>
      <c r="I20" s="445">
        <f>F20-G20</f>
        <v>50967.260000000009</v>
      </c>
    </row>
    <row r="21" spans="1:9" ht="15">
      <c r="A21" s="45"/>
      <c r="B21" s="62" t="s">
        <v>14</v>
      </c>
      <c r="C21" s="54" t="s">
        <v>165</v>
      </c>
      <c r="D21" s="87">
        <v>80000</v>
      </c>
      <c r="E21" s="87"/>
      <c r="F21" s="87">
        <f t="shared" ref="F21:F28" si="5">D21+E21</f>
        <v>80000</v>
      </c>
      <c r="G21" s="87">
        <v>37505.03</v>
      </c>
      <c r="H21" s="87">
        <v>37505.03</v>
      </c>
      <c r="I21" s="445">
        <f t="shared" ref="I21:I28" si="6">F21-G21</f>
        <v>42494.97</v>
      </c>
    </row>
    <row r="22" spans="1:9" ht="15">
      <c r="A22" s="45"/>
      <c r="B22" s="62" t="s">
        <v>15</v>
      </c>
      <c r="C22" s="54" t="s">
        <v>166</v>
      </c>
      <c r="D22" s="87">
        <v>0</v>
      </c>
      <c r="E22" s="87"/>
      <c r="F22" s="87">
        <f t="shared" si="5"/>
        <v>0</v>
      </c>
      <c r="G22" s="87"/>
      <c r="H22" s="87"/>
      <c r="I22" s="445">
        <f t="shared" si="6"/>
        <v>0</v>
      </c>
    </row>
    <row r="23" spans="1:9" ht="15">
      <c r="A23" s="45"/>
      <c r="B23" s="62" t="s">
        <v>16</v>
      </c>
      <c r="C23" s="54" t="s">
        <v>167</v>
      </c>
      <c r="D23" s="87">
        <v>60000</v>
      </c>
      <c r="E23" s="87"/>
      <c r="F23" s="87">
        <f t="shared" si="5"/>
        <v>60000</v>
      </c>
      <c r="G23" s="87">
        <v>23456.240000000002</v>
      </c>
      <c r="H23" s="87">
        <v>23456.240000000002</v>
      </c>
      <c r="I23" s="445">
        <f t="shared" si="6"/>
        <v>36543.759999999995</v>
      </c>
    </row>
    <row r="24" spans="1:9" ht="15">
      <c r="A24" s="45"/>
      <c r="B24" s="62" t="s">
        <v>17</v>
      </c>
      <c r="C24" s="54" t="s">
        <v>168</v>
      </c>
      <c r="D24" s="87">
        <v>35000</v>
      </c>
      <c r="E24" s="87"/>
      <c r="F24" s="87">
        <f t="shared" si="5"/>
        <v>35000</v>
      </c>
      <c r="G24" s="87">
        <v>2852.22</v>
      </c>
      <c r="H24" s="87">
        <v>2852.22</v>
      </c>
      <c r="I24" s="445">
        <f t="shared" si="6"/>
        <v>32147.78</v>
      </c>
    </row>
    <row r="25" spans="1:9" ht="15">
      <c r="A25" s="45"/>
      <c r="B25" s="62" t="s">
        <v>18</v>
      </c>
      <c r="C25" s="54" t="s">
        <v>169</v>
      </c>
      <c r="D25" s="87">
        <v>230393</v>
      </c>
      <c r="E25" s="87"/>
      <c r="F25" s="87">
        <f t="shared" si="5"/>
        <v>230393</v>
      </c>
      <c r="G25" s="87">
        <v>128907.85</v>
      </c>
      <c r="H25" s="87">
        <v>128907.85</v>
      </c>
      <c r="I25" s="445">
        <f t="shared" si="6"/>
        <v>101485.15</v>
      </c>
    </row>
    <row r="26" spans="1:9" ht="15">
      <c r="A26" s="45"/>
      <c r="B26" s="62" t="s">
        <v>61</v>
      </c>
      <c r="C26" s="54" t="s">
        <v>170</v>
      </c>
      <c r="D26" s="87">
        <v>74500</v>
      </c>
      <c r="E26" s="87"/>
      <c r="F26" s="87">
        <f t="shared" si="5"/>
        <v>74500</v>
      </c>
      <c r="G26" s="87">
        <v>47574.04</v>
      </c>
      <c r="H26" s="87">
        <v>47574.04</v>
      </c>
      <c r="I26" s="445">
        <f t="shared" si="6"/>
        <v>26925.96</v>
      </c>
    </row>
    <row r="27" spans="1:9" ht="15">
      <c r="A27" s="45"/>
      <c r="B27" s="62" t="s">
        <v>223</v>
      </c>
      <c r="C27" s="54" t="s">
        <v>171</v>
      </c>
      <c r="D27" s="87"/>
      <c r="E27" s="87"/>
      <c r="F27" s="87">
        <f t="shared" si="5"/>
        <v>0</v>
      </c>
      <c r="G27" s="87"/>
      <c r="H27" s="87"/>
      <c r="I27" s="445">
        <f t="shared" si="6"/>
        <v>0</v>
      </c>
    </row>
    <row r="28" spans="1:9" ht="15">
      <c r="A28" s="45"/>
      <c r="B28" s="62" t="s">
        <v>224</v>
      </c>
      <c r="C28" s="54" t="s">
        <v>172</v>
      </c>
      <c r="D28" s="87">
        <v>39500</v>
      </c>
      <c r="E28" s="87"/>
      <c r="F28" s="87">
        <f t="shared" si="5"/>
        <v>39500</v>
      </c>
      <c r="G28" s="87">
        <v>3299.74</v>
      </c>
      <c r="H28" s="87">
        <v>3299.74</v>
      </c>
      <c r="I28" s="445">
        <f t="shared" si="6"/>
        <v>36200.26</v>
      </c>
    </row>
    <row r="29" spans="1:9" ht="15">
      <c r="A29" s="50"/>
      <c r="B29" s="55" t="s">
        <v>230</v>
      </c>
      <c r="C29" s="56"/>
      <c r="D29" s="176">
        <f>SUM(D30:D38)</f>
        <v>1418416</v>
      </c>
      <c r="E29" s="176">
        <f t="shared" ref="E29:I29" si="7">SUM(E30:E38)</f>
        <v>151313.76999999999</v>
      </c>
      <c r="F29" s="176">
        <f t="shared" si="7"/>
        <v>1569729.77</v>
      </c>
      <c r="G29" s="176">
        <f t="shared" si="7"/>
        <v>761529.92</v>
      </c>
      <c r="H29" s="176">
        <f t="shared" si="7"/>
        <v>761529.92</v>
      </c>
      <c r="I29" s="176">
        <f t="shared" si="7"/>
        <v>808199.85</v>
      </c>
    </row>
    <row r="30" spans="1:9" ht="15">
      <c r="A30" s="45"/>
      <c r="B30" s="62" t="s">
        <v>21</v>
      </c>
      <c r="C30" s="54" t="s">
        <v>173</v>
      </c>
      <c r="D30" s="87">
        <v>160000</v>
      </c>
      <c r="E30" s="87"/>
      <c r="F30" s="87">
        <f>D30+E30</f>
        <v>160000</v>
      </c>
      <c r="G30" s="87">
        <v>147507.93</v>
      </c>
      <c r="H30" s="87">
        <v>147507.93</v>
      </c>
      <c r="I30" s="445">
        <f>F30-G30</f>
        <v>12492.070000000007</v>
      </c>
    </row>
    <row r="31" spans="1:9" ht="15">
      <c r="A31" s="45"/>
      <c r="B31" s="62" t="s">
        <v>22</v>
      </c>
      <c r="C31" s="54" t="s">
        <v>174</v>
      </c>
      <c r="D31" s="87">
        <v>90000</v>
      </c>
      <c r="E31" s="87"/>
      <c r="F31" s="87">
        <f t="shared" ref="F31:F38" si="8">D31+E31</f>
        <v>90000</v>
      </c>
      <c r="G31" s="87">
        <v>20422.400000000001</v>
      </c>
      <c r="H31" s="87">
        <v>20422.400000000001</v>
      </c>
      <c r="I31" s="445">
        <f t="shared" ref="I31:I38" si="9">F31-G31</f>
        <v>69577.600000000006</v>
      </c>
    </row>
    <row r="32" spans="1:9" ht="15">
      <c r="A32" s="45"/>
      <c r="B32" s="62" t="s">
        <v>23</v>
      </c>
      <c r="C32" s="54" t="s">
        <v>175</v>
      </c>
      <c r="D32" s="87">
        <v>283000</v>
      </c>
      <c r="E32" s="87"/>
      <c r="F32" s="87">
        <f t="shared" si="8"/>
        <v>283000</v>
      </c>
      <c r="G32" s="87">
        <v>175863.01</v>
      </c>
      <c r="H32" s="87">
        <v>175863.01</v>
      </c>
      <c r="I32" s="445">
        <f t="shared" si="9"/>
        <v>107136.98999999999</v>
      </c>
    </row>
    <row r="33" spans="1:9" ht="15">
      <c r="A33" s="45"/>
      <c r="B33" s="62" t="s">
        <v>24</v>
      </c>
      <c r="C33" s="54" t="s">
        <v>176</v>
      </c>
      <c r="D33" s="87">
        <v>90000</v>
      </c>
      <c r="E33" s="87">
        <v>151313.76999999999</v>
      </c>
      <c r="F33" s="87">
        <f t="shared" si="8"/>
        <v>241313.77</v>
      </c>
      <c r="G33" s="87">
        <v>161328.66</v>
      </c>
      <c r="H33" s="87">
        <v>161328.66</v>
      </c>
      <c r="I33" s="445">
        <f t="shared" si="9"/>
        <v>79985.109999999986</v>
      </c>
    </row>
    <row r="34" spans="1:9" ht="15">
      <c r="A34" s="45"/>
      <c r="B34" s="62" t="s">
        <v>25</v>
      </c>
      <c r="C34" s="54" t="s">
        <v>177</v>
      </c>
      <c r="D34" s="87">
        <v>140000</v>
      </c>
      <c r="E34" s="87"/>
      <c r="F34" s="87">
        <f t="shared" si="8"/>
        <v>140000</v>
      </c>
      <c r="G34" s="87">
        <v>126308.01</v>
      </c>
      <c r="H34" s="87">
        <v>126308.01</v>
      </c>
      <c r="I34" s="445">
        <f t="shared" si="9"/>
        <v>13691.990000000005</v>
      </c>
    </row>
    <row r="35" spans="1:9" ht="15">
      <c r="A35" s="45"/>
      <c r="B35" s="62" t="s">
        <v>225</v>
      </c>
      <c r="C35" s="54" t="s">
        <v>178</v>
      </c>
      <c r="D35" s="87">
        <v>100000</v>
      </c>
      <c r="E35" s="87"/>
      <c r="F35" s="87">
        <f t="shared" si="8"/>
        <v>100000</v>
      </c>
      <c r="G35" s="87">
        <v>11433.49</v>
      </c>
      <c r="H35" s="87">
        <v>11433.49</v>
      </c>
      <c r="I35" s="445">
        <f t="shared" si="9"/>
        <v>88566.51</v>
      </c>
    </row>
    <row r="36" spans="1:9" ht="15">
      <c r="A36" s="45"/>
      <c r="B36" s="62" t="s">
        <v>226</v>
      </c>
      <c r="C36" s="54" t="s">
        <v>179</v>
      </c>
      <c r="D36" s="87">
        <v>300000</v>
      </c>
      <c r="E36" s="87"/>
      <c r="F36" s="87">
        <f t="shared" si="8"/>
        <v>300000</v>
      </c>
      <c r="G36" s="87">
        <v>34420.160000000003</v>
      </c>
      <c r="H36" s="87">
        <v>34420.160000000003</v>
      </c>
      <c r="I36" s="445">
        <f t="shared" si="9"/>
        <v>265579.83999999997</v>
      </c>
    </row>
    <row r="37" spans="1:9" ht="15">
      <c r="A37" s="45"/>
      <c r="B37" s="62" t="s">
        <v>227</v>
      </c>
      <c r="C37" s="54" t="s">
        <v>180</v>
      </c>
      <c r="D37" s="87">
        <v>165000</v>
      </c>
      <c r="E37" s="87"/>
      <c r="F37" s="87">
        <f t="shared" si="8"/>
        <v>165000</v>
      </c>
      <c r="G37" s="87">
        <v>72201.259999999995</v>
      </c>
      <c r="H37" s="87">
        <v>72201.259999999995</v>
      </c>
      <c r="I37" s="445">
        <f t="shared" si="9"/>
        <v>92798.74</v>
      </c>
    </row>
    <row r="38" spans="1:9" ht="15">
      <c r="A38" s="45"/>
      <c r="B38" s="62" t="s">
        <v>228</v>
      </c>
      <c r="C38" s="54" t="s">
        <v>181</v>
      </c>
      <c r="D38" s="87">
        <v>90416</v>
      </c>
      <c r="E38" s="87"/>
      <c r="F38" s="87">
        <f t="shared" si="8"/>
        <v>90416</v>
      </c>
      <c r="G38" s="87">
        <v>12045</v>
      </c>
      <c r="H38" s="87">
        <v>12045</v>
      </c>
      <c r="I38" s="445">
        <f t="shared" si="9"/>
        <v>78371</v>
      </c>
    </row>
    <row r="39" spans="1:9" ht="15">
      <c r="A39" s="50"/>
      <c r="B39" s="55" t="s">
        <v>231</v>
      </c>
      <c r="C39" s="56"/>
      <c r="D39" s="176">
        <f>SUM(D40:D48)</f>
        <v>0</v>
      </c>
      <c r="E39" s="176">
        <f t="shared" ref="E39:I39" si="10">SUM(E40:E48)</f>
        <v>0</v>
      </c>
      <c r="F39" s="176">
        <f t="shared" si="10"/>
        <v>0</v>
      </c>
      <c r="G39" s="176">
        <f t="shared" si="10"/>
        <v>0</v>
      </c>
      <c r="H39" s="176">
        <f t="shared" si="10"/>
        <v>0</v>
      </c>
      <c r="I39" s="176">
        <f t="shared" si="10"/>
        <v>0</v>
      </c>
    </row>
    <row r="40" spans="1:9" ht="15">
      <c r="A40" s="45"/>
      <c r="B40" s="62" t="s">
        <v>26</v>
      </c>
      <c r="C40" s="54" t="s">
        <v>182</v>
      </c>
      <c r="D40" s="87"/>
      <c r="E40" s="87"/>
      <c r="F40" s="87"/>
      <c r="G40" s="87"/>
      <c r="H40" s="87"/>
      <c r="I40" s="87"/>
    </row>
    <row r="41" spans="1:9" ht="15">
      <c r="A41" s="45"/>
      <c r="B41" s="62" t="s">
        <v>27</v>
      </c>
      <c r="C41" s="54" t="s">
        <v>183</v>
      </c>
      <c r="D41" s="87"/>
      <c r="E41" s="87"/>
      <c r="F41" s="87"/>
      <c r="G41" s="87"/>
      <c r="H41" s="87"/>
      <c r="I41" s="87"/>
    </row>
    <row r="42" spans="1:9" ht="15">
      <c r="A42" s="45"/>
      <c r="B42" s="62" t="s">
        <v>28</v>
      </c>
      <c r="C42" s="54" t="s">
        <v>184</v>
      </c>
      <c r="D42" s="87"/>
      <c r="E42" s="87"/>
      <c r="F42" s="87"/>
      <c r="G42" s="87"/>
      <c r="H42" s="87"/>
      <c r="I42" s="87"/>
    </row>
    <row r="43" spans="1:9" ht="15">
      <c r="A43" s="45"/>
      <c r="B43" s="62" t="s">
        <v>29</v>
      </c>
      <c r="C43" s="54" t="s">
        <v>185</v>
      </c>
      <c r="D43" s="87"/>
      <c r="E43" s="87"/>
      <c r="F43" s="87"/>
      <c r="G43" s="87"/>
      <c r="H43" s="87"/>
      <c r="I43" s="87"/>
    </row>
    <row r="44" spans="1:9" ht="15">
      <c r="A44" s="45"/>
      <c r="B44" s="62" t="s">
        <v>30</v>
      </c>
      <c r="C44" s="54" t="s">
        <v>186</v>
      </c>
      <c r="D44" s="87"/>
      <c r="E44" s="87"/>
      <c r="F44" s="87"/>
      <c r="G44" s="87"/>
      <c r="H44" s="87"/>
      <c r="I44" s="87"/>
    </row>
    <row r="45" spans="1:9" ht="15">
      <c r="A45" s="45"/>
      <c r="B45" s="62" t="s">
        <v>232</v>
      </c>
      <c r="C45" s="54" t="s">
        <v>187</v>
      </c>
      <c r="D45" s="87"/>
      <c r="E45" s="87"/>
      <c r="F45" s="87"/>
      <c r="G45" s="87"/>
      <c r="H45" s="87"/>
      <c r="I45" s="87"/>
    </row>
    <row r="46" spans="1:9" ht="15">
      <c r="A46" s="45"/>
      <c r="B46" s="62" t="s">
        <v>233</v>
      </c>
      <c r="C46" s="54" t="s">
        <v>188</v>
      </c>
      <c r="D46" s="87"/>
      <c r="E46" s="87"/>
      <c r="F46" s="87"/>
      <c r="G46" s="87"/>
      <c r="H46" s="87"/>
      <c r="I46" s="87"/>
    </row>
    <row r="47" spans="1:9" ht="15">
      <c r="A47" s="45"/>
      <c r="B47" s="62" t="s">
        <v>234</v>
      </c>
      <c r="C47" s="54" t="s">
        <v>189</v>
      </c>
      <c r="D47" s="87"/>
      <c r="E47" s="87"/>
      <c r="F47" s="87"/>
      <c r="G47" s="87"/>
      <c r="H47" s="87"/>
      <c r="I47" s="87"/>
    </row>
    <row r="48" spans="1:9" ht="15">
      <c r="A48" s="45"/>
      <c r="B48" s="62" t="s">
        <v>235</v>
      </c>
      <c r="C48" s="54" t="s">
        <v>190</v>
      </c>
      <c r="D48" s="87"/>
      <c r="E48" s="87"/>
      <c r="F48" s="87"/>
      <c r="G48" s="87"/>
      <c r="H48" s="87"/>
      <c r="I48" s="87"/>
    </row>
    <row r="49" spans="1:9" ht="15">
      <c r="A49" s="50"/>
      <c r="B49" s="55" t="s">
        <v>236</v>
      </c>
      <c r="C49" s="56"/>
      <c r="D49" s="176">
        <f>SUM(D50:D58)</f>
        <v>4951721</v>
      </c>
      <c r="E49" s="176">
        <f t="shared" ref="E49:I49" si="11">SUM(E50:E58)</f>
        <v>0</v>
      </c>
      <c r="F49" s="176">
        <f t="shared" si="11"/>
        <v>4951721</v>
      </c>
      <c r="G49" s="176">
        <f t="shared" si="11"/>
        <v>2640</v>
      </c>
      <c r="H49" s="176">
        <f t="shared" si="11"/>
        <v>2640</v>
      </c>
      <c r="I49" s="176">
        <f t="shared" si="11"/>
        <v>4949081</v>
      </c>
    </row>
    <row r="50" spans="1:9" ht="15">
      <c r="A50" s="45"/>
      <c r="B50" s="62" t="s">
        <v>84</v>
      </c>
      <c r="C50" s="54" t="s">
        <v>191</v>
      </c>
      <c r="D50" s="87">
        <v>38500</v>
      </c>
      <c r="E50" s="87"/>
      <c r="F50" s="87">
        <f>D50+E50</f>
        <v>38500</v>
      </c>
      <c r="G50" s="87">
        <v>2640</v>
      </c>
      <c r="H50" s="87">
        <v>2640</v>
      </c>
      <c r="I50" s="445">
        <f>F50-G50</f>
        <v>35860</v>
      </c>
    </row>
    <row r="51" spans="1:9" ht="15">
      <c r="A51" s="45"/>
      <c r="B51" s="62" t="s">
        <v>85</v>
      </c>
      <c r="C51" s="54" t="s">
        <v>192</v>
      </c>
      <c r="D51" s="87"/>
      <c r="E51" s="87"/>
      <c r="F51" s="445">
        <f t="shared" ref="F51:F58" si="12">D51+E51</f>
        <v>0</v>
      </c>
      <c r="G51" s="87"/>
      <c r="H51" s="87"/>
      <c r="I51" s="445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87"/>
      <c r="E52" s="87"/>
      <c r="F52" s="445">
        <f t="shared" si="12"/>
        <v>0</v>
      </c>
      <c r="G52" s="87"/>
      <c r="H52" s="87"/>
      <c r="I52" s="445">
        <f t="shared" si="13"/>
        <v>0</v>
      </c>
    </row>
    <row r="53" spans="1:9" ht="15">
      <c r="A53" s="45"/>
      <c r="B53" s="62" t="s">
        <v>237</v>
      </c>
      <c r="C53" s="54" t="s">
        <v>194</v>
      </c>
      <c r="D53" s="87">
        <v>4913221</v>
      </c>
      <c r="E53" s="87"/>
      <c r="F53" s="87">
        <f t="shared" si="12"/>
        <v>4913221</v>
      </c>
      <c r="G53" s="87"/>
      <c r="H53" s="87"/>
      <c r="I53" s="445">
        <f t="shared" si="13"/>
        <v>4913221</v>
      </c>
    </row>
    <row r="54" spans="1:9" ht="15">
      <c r="A54" s="45"/>
      <c r="B54" s="62" t="s">
        <v>238</v>
      </c>
      <c r="C54" s="54" t="s">
        <v>195</v>
      </c>
      <c r="D54" s="87"/>
      <c r="E54" s="87"/>
      <c r="F54" s="445">
        <f t="shared" si="12"/>
        <v>0</v>
      </c>
      <c r="G54" s="87"/>
      <c r="H54" s="87"/>
      <c r="I54" s="445">
        <f t="shared" si="13"/>
        <v>0</v>
      </c>
    </row>
    <row r="55" spans="1:9" ht="15">
      <c r="A55" s="45"/>
      <c r="B55" s="62" t="s">
        <v>239</v>
      </c>
      <c r="C55" s="54" t="s">
        <v>196</v>
      </c>
      <c r="D55" s="87"/>
      <c r="E55" s="87"/>
      <c r="F55" s="445">
        <f t="shared" si="12"/>
        <v>0</v>
      </c>
      <c r="G55" s="87"/>
      <c r="H55" s="87"/>
      <c r="I55" s="445">
        <f t="shared" si="13"/>
        <v>0</v>
      </c>
    </row>
    <row r="56" spans="1:9" ht="15">
      <c r="A56" s="45"/>
      <c r="B56" s="62" t="s">
        <v>240</v>
      </c>
      <c r="C56" s="54" t="s">
        <v>197</v>
      </c>
      <c r="D56" s="87"/>
      <c r="E56" s="87"/>
      <c r="F56" s="445">
        <f t="shared" si="12"/>
        <v>0</v>
      </c>
      <c r="G56" s="87"/>
      <c r="H56" s="87"/>
      <c r="I56" s="445">
        <f t="shared" si="13"/>
        <v>0</v>
      </c>
    </row>
    <row r="57" spans="1:9" ht="15">
      <c r="A57" s="45"/>
      <c r="B57" s="62" t="s">
        <v>241</v>
      </c>
      <c r="C57" s="54" t="s">
        <v>198</v>
      </c>
      <c r="D57" s="87"/>
      <c r="E57" s="87"/>
      <c r="F57" s="445">
        <f t="shared" si="12"/>
        <v>0</v>
      </c>
      <c r="G57" s="87"/>
      <c r="H57" s="87"/>
      <c r="I57" s="445">
        <f t="shared" si="13"/>
        <v>0</v>
      </c>
    </row>
    <row r="58" spans="1:9" ht="15">
      <c r="A58" s="45"/>
      <c r="B58" s="62" t="s">
        <v>242</v>
      </c>
      <c r="C58" s="54" t="s">
        <v>199</v>
      </c>
      <c r="D58" s="87"/>
      <c r="E58" s="87"/>
      <c r="F58" s="445">
        <f t="shared" si="12"/>
        <v>0</v>
      </c>
      <c r="G58" s="87"/>
      <c r="H58" s="87"/>
      <c r="I58" s="445">
        <f t="shared" si="13"/>
        <v>0</v>
      </c>
    </row>
    <row r="59" spans="1:9" ht="15">
      <c r="A59" s="50"/>
      <c r="B59" s="55" t="s">
        <v>243</v>
      </c>
      <c r="C59" s="56"/>
      <c r="D59" s="176">
        <f>SUM(D60:D62)</f>
        <v>0</v>
      </c>
      <c r="E59" s="176">
        <f t="shared" ref="E59:I59" si="14">SUM(E60:E62)</f>
        <v>0</v>
      </c>
      <c r="F59" s="176">
        <f t="shared" si="14"/>
        <v>0</v>
      </c>
      <c r="G59" s="176">
        <f t="shared" si="14"/>
        <v>0</v>
      </c>
      <c r="H59" s="176">
        <f t="shared" si="14"/>
        <v>0</v>
      </c>
      <c r="I59" s="176">
        <f t="shared" si="14"/>
        <v>0</v>
      </c>
    </row>
    <row r="60" spans="1:9" ht="15">
      <c r="A60" s="45"/>
      <c r="B60" s="62" t="s">
        <v>32</v>
      </c>
      <c r="C60" s="54" t="s">
        <v>200</v>
      </c>
      <c r="D60" s="87"/>
      <c r="E60" s="87"/>
      <c r="F60" s="87"/>
      <c r="G60" s="87"/>
      <c r="H60" s="87"/>
      <c r="I60" s="87"/>
    </row>
    <row r="61" spans="1:9" ht="15">
      <c r="A61" s="45"/>
      <c r="B61" s="62" t="s">
        <v>33</v>
      </c>
      <c r="C61" s="54" t="s">
        <v>201</v>
      </c>
      <c r="D61" s="87"/>
      <c r="E61" s="87"/>
      <c r="F61" s="87"/>
      <c r="G61" s="87"/>
      <c r="H61" s="87"/>
      <c r="I61" s="87"/>
    </row>
    <row r="62" spans="1:9" ht="15">
      <c r="A62" s="45"/>
      <c r="B62" s="62" t="s">
        <v>90</v>
      </c>
      <c r="C62" s="54" t="s">
        <v>202</v>
      </c>
      <c r="D62" s="87"/>
      <c r="E62" s="87"/>
      <c r="F62" s="87"/>
      <c r="G62" s="87"/>
      <c r="H62" s="87"/>
      <c r="I62" s="87"/>
    </row>
    <row r="63" spans="1:9" ht="15">
      <c r="A63" s="50"/>
      <c r="B63" s="55" t="s">
        <v>244</v>
      </c>
      <c r="C63" s="56"/>
      <c r="D63" s="176">
        <f>SUM(D64:D70)</f>
        <v>0</v>
      </c>
      <c r="E63" s="176">
        <f t="shared" ref="E63:I63" si="15">SUM(E64:E70)</f>
        <v>0</v>
      </c>
      <c r="F63" s="176">
        <f t="shared" si="15"/>
        <v>0</v>
      </c>
      <c r="G63" s="176">
        <f t="shared" si="15"/>
        <v>0</v>
      </c>
      <c r="H63" s="176">
        <f t="shared" si="15"/>
        <v>0</v>
      </c>
      <c r="I63" s="176">
        <f t="shared" si="15"/>
        <v>0</v>
      </c>
    </row>
    <row r="64" spans="1:9" ht="15">
      <c r="A64" s="45"/>
      <c r="B64" s="62" t="s">
        <v>35</v>
      </c>
      <c r="C64" s="54" t="s">
        <v>203</v>
      </c>
      <c r="D64" s="87"/>
      <c r="E64" s="87"/>
      <c r="F64" s="87"/>
      <c r="G64" s="87"/>
      <c r="H64" s="87"/>
      <c r="I64" s="87"/>
    </row>
    <row r="65" spans="1:9" ht="15">
      <c r="A65" s="45"/>
      <c r="B65" s="62" t="s">
        <v>36</v>
      </c>
      <c r="C65" s="54" t="s">
        <v>204</v>
      </c>
      <c r="D65" s="87"/>
      <c r="E65" s="87"/>
      <c r="F65" s="87"/>
      <c r="G65" s="87"/>
      <c r="H65" s="87"/>
      <c r="I65" s="87"/>
    </row>
    <row r="66" spans="1:9" ht="15">
      <c r="A66" s="45"/>
      <c r="B66" s="62" t="s">
        <v>37</v>
      </c>
      <c r="C66" s="54" t="s">
        <v>205</v>
      </c>
      <c r="D66" s="87"/>
      <c r="E66" s="87"/>
      <c r="F66" s="87"/>
      <c r="G66" s="87"/>
      <c r="H66" s="87"/>
      <c r="I66" s="87"/>
    </row>
    <row r="67" spans="1:9" ht="15">
      <c r="A67" s="45"/>
      <c r="B67" s="62" t="s">
        <v>38</v>
      </c>
      <c r="C67" s="54" t="s">
        <v>206</v>
      </c>
      <c r="D67" s="87"/>
      <c r="E67" s="87"/>
      <c r="F67" s="87"/>
      <c r="G67" s="87"/>
      <c r="H67" s="87"/>
      <c r="I67" s="87"/>
    </row>
    <row r="68" spans="1:9" ht="15">
      <c r="A68" s="45"/>
      <c r="B68" s="62" t="s">
        <v>245</v>
      </c>
      <c r="C68" s="54" t="s">
        <v>207</v>
      </c>
      <c r="D68" s="87"/>
      <c r="E68" s="87"/>
      <c r="F68" s="87"/>
      <c r="G68" s="87"/>
      <c r="H68" s="87"/>
      <c r="I68" s="87"/>
    </row>
    <row r="69" spans="1:9" ht="15">
      <c r="A69" s="45"/>
      <c r="B69" s="62" t="s">
        <v>246</v>
      </c>
      <c r="C69" s="54" t="s">
        <v>208</v>
      </c>
      <c r="D69" s="87"/>
      <c r="E69" s="87"/>
      <c r="F69" s="87"/>
      <c r="G69" s="87"/>
      <c r="H69" s="87"/>
      <c r="I69" s="87"/>
    </row>
    <row r="70" spans="1:9" ht="15">
      <c r="A70" s="45"/>
      <c r="B70" s="62" t="s">
        <v>247</v>
      </c>
      <c r="C70" s="54" t="s">
        <v>209</v>
      </c>
      <c r="D70" s="87"/>
      <c r="E70" s="87"/>
      <c r="F70" s="87"/>
      <c r="G70" s="87"/>
      <c r="H70" s="87"/>
      <c r="I70" s="87"/>
    </row>
    <row r="71" spans="1:9" ht="15">
      <c r="A71" s="50"/>
      <c r="B71" s="55" t="s">
        <v>248</v>
      </c>
      <c r="C71" s="56"/>
      <c r="D71" s="176">
        <f>SUM(D72:D74)</f>
        <v>0</v>
      </c>
      <c r="E71" s="176">
        <f t="shared" ref="E71:I71" si="16">SUM(E72:E74)</f>
        <v>0</v>
      </c>
      <c r="F71" s="176">
        <f t="shared" si="16"/>
        <v>0</v>
      </c>
      <c r="G71" s="176">
        <f t="shared" si="16"/>
        <v>0</v>
      </c>
      <c r="H71" s="176">
        <f t="shared" si="16"/>
        <v>0</v>
      </c>
      <c r="I71" s="176">
        <f t="shared" si="16"/>
        <v>0</v>
      </c>
    </row>
    <row r="72" spans="1:9" ht="15">
      <c r="A72" s="45"/>
      <c r="B72" s="62" t="s">
        <v>103</v>
      </c>
      <c r="C72" s="54" t="s">
        <v>210</v>
      </c>
      <c r="D72" s="87"/>
      <c r="E72" s="87"/>
      <c r="F72" s="87"/>
      <c r="G72" s="87"/>
      <c r="H72" s="87"/>
      <c r="I72" s="87"/>
    </row>
    <row r="73" spans="1:9" ht="15">
      <c r="A73" s="45"/>
      <c r="B73" s="62" t="s">
        <v>104</v>
      </c>
      <c r="C73" s="54" t="s">
        <v>211</v>
      </c>
      <c r="D73" s="87"/>
      <c r="E73" s="87"/>
      <c r="F73" s="87"/>
      <c r="G73" s="87"/>
      <c r="H73" s="87"/>
      <c r="I73" s="87"/>
    </row>
    <row r="74" spans="1:9" ht="15">
      <c r="A74" s="45"/>
      <c r="B74" s="62" t="s">
        <v>105</v>
      </c>
      <c r="C74" s="54" t="s">
        <v>212</v>
      </c>
      <c r="D74" s="87"/>
      <c r="E74" s="87"/>
      <c r="F74" s="87"/>
      <c r="G74" s="87"/>
      <c r="H74" s="87"/>
      <c r="I74" s="87"/>
    </row>
    <row r="75" spans="1:9" ht="15">
      <c r="A75" s="50"/>
      <c r="B75" s="55" t="s">
        <v>249</v>
      </c>
      <c r="C75" s="56"/>
      <c r="D75" s="176">
        <f>SUM(D76:D82)</f>
        <v>0</v>
      </c>
      <c r="E75" s="176">
        <f t="shared" ref="E75:I75" si="17">SUM(E76:E82)</f>
        <v>0</v>
      </c>
      <c r="F75" s="176">
        <f t="shared" si="17"/>
        <v>0</v>
      </c>
      <c r="G75" s="176">
        <f t="shared" si="17"/>
        <v>0</v>
      </c>
      <c r="H75" s="176">
        <f t="shared" si="17"/>
        <v>0</v>
      </c>
      <c r="I75" s="176">
        <f t="shared" si="17"/>
        <v>0</v>
      </c>
    </row>
    <row r="76" spans="1:9" ht="15">
      <c r="A76" s="45"/>
      <c r="B76" s="62" t="s">
        <v>250</v>
      </c>
      <c r="C76" s="54" t="s">
        <v>213</v>
      </c>
      <c r="D76" s="87"/>
      <c r="E76" s="87"/>
      <c r="F76" s="87"/>
      <c r="G76" s="87"/>
      <c r="H76" s="87"/>
      <c r="I76" s="87"/>
    </row>
    <row r="77" spans="1:9" ht="15">
      <c r="A77" s="45"/>
      <c r="B77" s="62" t="s">
        <v>251</v>
      </c>
      <c r="C77" s="54" t="s">
        <v>214</v>
      </c>
      <c r="D77" s="87"/>
      <c r="E77" s="87"/>
      <c r="F77" s="87"/>
      <c r="G77" s="87"/>
      <c r="H77" s="87"/>
      <c r="I77" s="87"/>
    </row>
    <row r="78" spans="1:9" ht="15">
      <c r="A78" s="45"/>
      <c r="B78" s="62" t="s">
        <v>252</v>
      </c>
      <c r="C78" s="54" t="s">
        <v>215</v>
      </c>
      <c r="D78" s="87"/>
      <c r="E78" s="87"/>
      <c r="F78" s="87"/>
      <c r="G78" s="87"/>
      <c r="H78" s="87"/>
      <c r="I78" s="87"/>
    </row>
    <row r="79" spans="1:9" ht="15">
      <c r="A79" s="45"/>
      <c r="B79" s="62" t="s">
        <v>253</v>
      </c>
      <c r="C79" s="54" t="s">
        <v>216</v>
      </c>
      <c r="D79" s="87"/>
      <c r="E79" s="87"/>
      <c r="F79" s="87"/>
      <c r="G79" s="87"/>
      <c r="H79" s="87"/>
      <c r="I79" s="87"/>
    </row>
    <row r="80" spans="1:9" ht="15">
      <c r="A80" s="45"/>
      <c r="B80" s="62" t="s">
        <v>254</v>
      </c>
      <c r="C80" s="54" t="s">
        <v>217</v>
      </c>
      <c r="D80" s="87"/>
      <c r="E80" s="87"/>
      <c r="F80" s="87"/>
      <c r="G80" s="87"/>
      <c r="H80" s="87"/>
      <c r="I80" s="87"/>
    </row>
    <row r="81" spans="1:9" ht="15">
      <c r="A81" s="45"/>
      <c r="B81" s="62" t="s">
        <v>255</v>
      </c>
      <c r="C81" s="54" t="s">
        <v>218</v>
      </c>
      <c r="D81" s="87"/>
      <c r="E81" s="87"/>
      <c r="F81" s="87"/>
      <c r="G81" s="87"/>
      <c r="H81" s="87"/>
      <c r="I81" s="87"/>
    </row>
    <row r="82" spans="1:9" ht="15">
      <c r="A82" s="45"/>
      <c r="B82" s="63" t="s">
        <v>256</v>
      </c>
      <c r="C82" s="58" t="s">
        <v>219</v>
      </c>
      <c r="D82" s="87"/>
      <c r="E82" s="87"/>
      <c r="F82" s="87"/>
      <c r="G82" s="87"/>
      <c r="H82" s="87"/>
      <c r="I82" s="87"/>
    </row>
    <row r="83" spans="1:9" ht="15">
      <c r="A83" s="46"/>
      <c r="B83" s="47" t="s">
        <v>257</v>
      </c>
      <c r="C83" s="48"/>
      <c r="D83" s="49">
        <f>+D84+D92+D102+D112+D122+D132+D136+D144+D148</f>
        <v>9110631</v>
      </c>
      <c r="E83" s="49">
        <f t="shared" ref="E83:I83" si="18">+E84+E92+E102+E112+E122+E132+E136+E144+E148</f>
        <v>1111.48</v>
      </c>
      <c r="F83" s="49">
        <f t="shared" si="18"/>
        <v>9111742.4800000004</v>
      </c>
      <c r="G83" s="49">
        <f t="shared" si="18"/>
        <v>5460641.0399999991</v>
      </c>
      <c r="H83" s="49">
        <f t="shared" si="18"/>
        <v>5460641.0399999991</v>
      </c>
      <c r="I83" s="49">
        <f t="shared" si="18"/>
        <v>3651101.44</v>
      </c>
    </row>
    <row r="84" spans="1:9" ht="15">
      <c r="A84" s="50"/>
      <c r="B84" s="51" t="s">
        <v>221</v>
      </c>
      <c r="C84" s="52"/>
      <c r="D84" s="53">
        <f>SUM(D85:D91)</f>
        <v>7770766</v>
      </c>
      <c r="E84" s="53">
        <f t="shared" ref="E84:I84" si="19">SUM(E85:E91)</f>
        <v>0</v>
      </c>
      <c r="F84" s="53">
        <f t="shared" si="19"/>
        <v>7770766</v>
      </c>
      <c r="G84" s="53">
        <f t="shared" si="19"/>
        <v>4162126.78</v>
      </c>
      <c r="H84" s="53">
        <f t="shared" si="19"/>
        <v>4162126.78</v>
      </c>
      <c r="I84" s="53">
        <f t="shared" si="19"/>
        <v>3608639.22</v>
      </c>
    </row>
    <row r="85" spans="1:9" ht="15">
      <c r="A85" s="45"/>
      <c r="B85" s="62" t="s">
        <v>6</v>
      </c>
      <c r="C85" s="54" t="s">
        <v>157</v>
      </c>
      <c r="D85" s="87">
        <v>4996306</v>
      </c>
      <c r="E85" s="87"/>
      <c r="F85" s="87">
        <f>D85+E85</f>
        <v>4996306</v>
      </c>
      <c r="G85" s="87">
        <v>3752330.4</v>
      </c>
      <c r="H85" s="87">
        <v>3752330.4</v>
      </c>
      <c r="I85" s="445">
        <f>F85-G85</f>
        <v>1243975.6000000001</v>
      </c>
    </row>
    <row r="86" spans="1:9" ht="15">
      <c r="A86" s="45"/>
      <c r="B86" s="62" t="s">
        <v>7</v>
      </c>
      <c r="C86" s="54" t="s">
        <v>158</v>
      </c>
      <c r="E86" s="87"/>
      <c r="F86" s="445">
        <f t="shared" ref="F86:F91" si="20">D86+E86</f>
        <v>0</v>
      </c>
      <c r="G86" s="87"/>
      <c r="H86" s="87"/>
      <c r="I86" s="445">
        <f t="shared" ref="I86:I91" si="21">F86-G86</f>
        <v>0</v>
      </c>
    </row>
    <row r="87" spans="1:9" ht="15">
      <c r="A87" s="45"/>
      <c r="B87" s="62" t="s">
        <v>8</v>
      </c>
      <c r="C87" s="54" t="s">
        <v>159</v>
      </c>
      <c r="D87" s="87">
        <v>948738</v>
      </c>
      <c r="E87" s="87"/>
      <c r="F87" s="87">
        <f t="shared" si="20"/>
        <v>948738</v>
      </c>
      <c r="G87" s="87">
        <v>53589.57</v>
      </c>
      <c r="H87" s="87">
        <v>53589.57</v>
      </c>
      <c r="I87" s="445">
        <f t="shared" si="21"/>
        <v>895148.43</v>
      </c>
    </row>
    <row r="88" spans="1:9" ht="15">
      <c r="A88" s="45"/>
      <c r="B88" s="62" t="s">
        <v>9</v>
      </c>
      <c r="C88" s="54" t="s">
        <v>160</v>
      </c>
      <c r="D88" s="87">
        <v>1316364</v>
      </c>
      <c r="E88" s="87"/>
      <c r="F88" s="87">
        <f t="shared" si="20"/>
        <v>1316364</v>
      </c>
      <c r="G88" s="87">
        <v>14908.71</v>
      </c>
      <c r="H88" s="87">
        <v>14908.71</v>
      </c>
      <c r="I88" s="445">
        <f t="shared" si="21"/>
        <v>1301455.29</v>
      </c>
    </row>
    <row r="89" spans="1:9" ht="15">
      <c r="A89" s="45"/>
      <c r="B89" s="62" t="s">
        <v>10</v>
      </c>
      <c r="C89" s="54" t="s">
        <v>161</v>
      </c>
      <c r="D89" s="87">
        <v>482358</v>
      </c>
      <c r="E89" s="87"/>
      <c r="F89" s="87">
        <f t="shared" si="20"/>
        <v>482358</v>
      </c>
      <c r="G89" s="87">
        <v>341298.1</v>
      </c>
      <c r="H89" s="87">
        <v>341298.1</v>
      </c>
      <c r="I89" s="445">
        <f t="shared" si="21"/>
        <v>141059.90000000002</v>
      </c>
    </row>
    <row r="90" spans="1:9" ht="15">
      <c r="A90" s="45"/>
      <c r="B90" s="62" t="s">
        <v>11</v>
      </c>
      <c r="C90" s="54" t="s">
        <v>162</v>
      </c>
      <c r="D90" s="87">
        <v>27000</v>
      </c>
      <c r="E90" s="87"/>
      <c r="F90" s="87">
        <f t="shared" si="20"/>
        <v>27000</v>
      </c>
      <c r="G90" s="87"/>
      <c r="H90" s="87"/>
      <c r="I90" s="445">
        <f t="shared" si="21"/>
        <v>27000</v>
      </c>
    </row>
    <row r="91" spans="1:9" ht="15">
      <c r="A91" s="45"/>
      <c r="B91" s="62" t="s">
        <v>12</v>
      </c>
      <c r="C91" s="54" t="s">
        <v>163</v>
      </c>
      <c r="D91" s="87">
        <v>0</v>
      </c>
      <c r="E91" s="87"/>
      <c r="F91" s="445">
        <f t="shared" si="20"/>
        <v>0</v>
      </c>
      <c r="G91" s="87"/>
      <c r="H91" s="87"/>
      <c r="I91" s="445">
        <f t="shared" si="21"/>
        <v>0</v>
      </c>
    </row>
    <row r="92" spans="1:9" ht="15">
      <c r="A92" s="50"/>
      <c r="B92" s="55" t="s">
        <v>229</v>
      </c>
      <c r="C92" s="56"/>
      <c r="D92" s="176">
        <f>SUM(D93:D101)</f>
        <v>341651</v>
      </c>
      <c r="E92" s="176">
        <f t="shared" ref="E92:I92" si="22">SUM(E93:E101)</f>
        <v>0</v>
      </c>
      <c r="F92" s="176">
        <f t="shared" si="22"/>
        <v>341651</v>
      </c>
      <c r="G92" s="176">
        <f t="shared" si="22"/>
        <v>302594.87000000005</v>
      </c>
      <c r="H92" s="176">
        <f t="shared" si="22"/>
        <v>302594.87000000005</v>
      </c>
      <c r="I92" s="176">
        <f t="shared" si="22"/>
        <v>39056.130000000005</v>
      </c>
    </row>
    <row r="93" spans="1:9" ht="15">
      <c r="A93" s="45"/>
      <c r="B93" s="62" t="s">
        <v>13</v>
      </c>
      <c r="C93" s="54" t="s">
        <v>164</v>
      </c>
      <c r="D93" s="87">
        <v>100000</v>
      </c>
      <c r="E93" s="87"/>
      <c r="F93" s="87">
        <f>D93+E93</f>
        <v>100000</v>
      </c>
      <c r="G93" s="87">
        <v>86586.9</v>
      </c>
      <c r="H93" s="87">
        <v>86586.9</v>
      </c>
      <c r="I93" s="445">
        <f>F93-G93</f>
        <v>13413.100000000006</v>
      </c>
    </row>
    <row r="94" spans="1:9" ht="15">
      <c r="A94" s="45"/>
      <c r="B94" s="62" t="s">
        <v>14</v>
      </c>
      <c r="C94" s="54" t="s">
        <v>165</v>
      </c>
      <c r="D94" s="87">
        <v>25000</v>
      </c>
      <c r="E94" s="87"/>
      <c r="F94" s="87">
        <f t="shared" ref="F94:F101" si="23">D94+E94</f>
        <v>25000</v>
      </c>
      <c r="G94" s="87">
        <v>14637.89</v>
      </c>
      <c r="H94" s="87">
        <v>14637.89</v>
      </c>
      <c r="I94" s="445">
        <f t="shared" ref="I94:I101" si="24">F94-G94</f>
        <v>10362.11</v>
      </c>
    </row>
    <row r="95" spans="1:9" ht="15">
      <c r="A95" s="45"/>
      <c r="B95" s="62" t="s">
        <v>15</v>
      </c>
      <c r="C95" s="54" t="s">
        <v>166</v>
      </c>
      <c r="D95" s="87">
        <v>0</v>
      </c>
      <c r="E95" s="87"/>
      <c r="F95" s="445">
        <f t="shared" si="23"/>
        <v>0</v>
      </c>
      <c r="G95" s="87"/>
      <c r="H95" s="87"/>
      <c r="I95" s="445">
        <f t="shared" si="24"/>
        <v>0</v>
      </c>
    </row>
    <row r="96" spans="1:9" ht="15">
      <c r="A96" s="45"/>
      <c r="B96" s="62" t="s">
        <v>16</v>
      </c>
      <c r="C96" s="54" t="s">
        <v>167</v>
      </c>
      <c r="D96" s="87">
        <v>9000</v>
      </c>
      <c r="E96" s="87"/>
      <c r="F96" s="87">
        <f t="shared" si="23"/>
        <v>9000</v>
      </c>
      <c r="G96" s="87">
        <v>5152.41</v>
      </c>
      <c r="H96" s="87">
        <v>5152.41</v>
      </c>
      <c r="I96" s="445">
        <f t="shared" si="24"/>
        <v>3847.59</v>
      </c>
    </row>
    <row r="97" spans="1:9" ht="15">
      <c r="A97" s="45"/>
      <c r="B97" s="62" t="s">
        <v>17</v>
      </c>
      <c r="C97" s="54" t="s">
        <v>168</v>
      </c>
      <c r="D97" s="87">
        <v>11000</v>
      </c>
      <c r="E97" s="87"/>
      <c r="F97" s="87">
        <f t="shared" si="23"/>
        <v>11000</v>
      </c>
      <c r="G97" s="87">
        <v>7821</v>
      </c>
      <c r="H97" s="87">
        <v>7821</v>
      </c>
      <c r="I97" s="445">
        <f t="shared" si="24"/>
        <v>3179</v>
      </c>
    </row>
    <row r="98" spans="1:9" ht="15">
      <c r="A98" s="45"/>
      <c r="B98" s="62" t="s">
        <v>18</v>
      </c>
      <c r="C98" s="54" t="s">
        <v>169</v>
      </c>
      <c r="D98" s="87">
        <v>140000</v>
      </c>
      <c r="E98" s="87"/>
      <c r="F98" s="87">
        <f t="shared" si="23"/>
        <v>140000</v>
      </c>
      <c r="G98" s="87">
        <v>138092.82</v>
      </c>
      <c r="H98" s="87">
        <v>138092.82</v>
      </c>
      <c r="I98" s="445">
        <f t="shared" si="24"/>
        <v>1907.179999999993</v>
      </c>
    </row>
    <row r="99" spans="1:9" ht="15">
      <c r="A99" s="45"/>
      <c r="B99" s="62" t="s">
        <v>61</v>
      </c>
      <c r="C99" s="54" t="s">
        <v>170</v>
      </c>
      <c r="D99" s="87">
        <v>38000</v>
      </c>
      <c r="E99" s="87"/>
      <c r="F99" s="87">
        <f t="shared" si="23"/>
        <v>38000</v>
      </c>
      <c r="G99" s="87">
        <v>35542.959999999999</v>
      </c>
      <c r="H99" s="87">
        <v>35542.959999999999</v>
      </c>
      <c r="I99" s="445">
        <f t="shared" si="24"/>
        <v>2457.0400000000009</v>
      </c>
    </row>
    <row r="100" spans="1:9" ht="15">
      <c r="A100" s="45"/>
      <c r="B100" s="62" t="s">
        <v>223</v>
      </c>
      <c r="C100" s="54" t="s">
        <v>171</v>
      </c>
      <c r="D100" s="87">
        <v>0</v>
      </c>
      <c r="E100" s="87"/>
      <c r="F100" s="445">
        <f t="shared" si="23"/>
        <v>0</v>
      </c>
      <c r="G100" s="87"/>
      <c r="H100" s="87"/>
      <c r="I100" s="445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87">
        <v>18651</v>
      </c>
      <c r="E101" s="87"/>
      <c r="F101" s="87">
        <f t="shared" si="23"/>
        <v>18651</v>
      </c>
      <c r="G101" s="87">
        <v>14760.89</v>
      </c>
      <c r="H101" s="87">
        <v>14760.89</v>
      </c>
      <c r="I101" s="445">
        <f t="shared" si="24"/>
        <v>3890.1100000000006</v>
      </c>
    </row>
    <row r="102" spans="1:9" ht="15">
      <c r="A102" s="50"/>
      <c r="B102" s="55" t="s">
        <v>230</v>
      </c>
      <c r="C102" s="56"/>
      <c r="D102" s="176">
        <f>SUM(D103:D111)</f>
        <v>998214</v>
      </c>
      <c r="E102" s="176">
        <f t="shared" ref="E102:I102" si="25">SUM(E103:E111)</f>
        <v>1111.48</v>
      </c>
      <c r="F102" s="176">
        <f t="shared" si="25"/>
        <v>999325.48</v>
      </c>
      <c r="G102" s="176">
        <f t="shared" si="25"/>
        <v>995919.3899999999</v>
      </c>
      <c r="H102" s="176">
        <f t="shared" si="25"/>
        <v>995919.3899999999</v>
      </c>
      <c r="I102" s="176">
        <f t="shared" si="25"/>
        <v>3406.0900000000202</v>
      </c>
    </row>
    <row r="103" spans="1:9" ht="15">
      <c r="A103" s="45"/>
      <c r="B103" s="62" t="s">
        <v>21</v>
      </c>
      <c r="C103" s="54" t="s">
        <v>173</v>
      </c>
      <c r="D103" s="87">
        <v>218214</v>
      </c>
      <c r="E103" s="87"/>
      <c r="F103" s="87">
        <f>D103+E103</f>
        <v>218214</v>
      </c>
      <c r="G103" s="87">
        <v>218124.77</v>
      </c>
      <c r="H103" s="87">
        <v>218124.77</v>
      </c>
      <c r="I103" s="445">
        <f>F103-G103</f>
        <v>89.230000000010477</v>
      </c>
    </row>
    <row r="104" spans="1:9" ht="15">
      <c r="A104" s="45"/>
      <c r="B104" s="62" t="s">
        <v>22</v>
      </c>
      <c r="C104" s="54" t="s">
        <v>174</v>
      </c>
      <c r="D104" s="87">
        <v>17000</v>
      </c>
      <c r="E104" s="87"/>
      <c r="F104" s="87">
        <f t="shared" ref="F104:F111" si="26">D104+E104</f>
        <v>17000</v>
      </c>
      <c r="G104" s="87">
        <v>16710.599999999999</v>
      </c>
      <c r="H104" s="87">
        <v>16710.599999999999</v>
      </c>
      <c r="I104" s="445">
        <f t="shared" ref="I104:I111" si="27">F104-G104</f>
        <v>289.40000000000146</v>
      </c>
    </row>
    <row r="105" spans="1:9" ht="15">
      <c r="A105" s="45"/>
      <c r="B105" s="62" t="s">
        <v>23</v>
      </c>
      <c r="C105" s="54" t="s">
        <v>175</v>
      </c>
      <c r="D105" s="87">
        <v>212000</v>
      </c>
      <c r="E105" s="87"/>
      <c r="F105" s="87">
        <f t="shared" si="26"/>
        <v>212000</v>
      </c>
      <c r="G105" s="87">
        <v>211405.68</v>
      </c>
      <c r="H105" s="87">
        <v>211405.68</v>
      </c>
      <c r="I105" s="445">
        <f t="shared" si="27"/>
        <v>594.32000000000698</v>
      </c>
    </row>
    <row r="106" spans="1:9" ht="15">
      <c r="A106" s="45"/>
      <c r="B106" s="62" t="s">
        <v>24</v>
      </c>
      <c r="C106" s="54" t="s">
        <v>176</v>
      </c>
      <c r="D106" s="87">
        <v>7000</v>
      </c>
      <c r="E106" s="87">
        <v>1111.48</v>
      </c>
      <c r="F106" s="87">
        <f t="shared" si="26"/>
        <v>8111.48</v>
      </c>
      <c r="G106" s="87">
        <v>7640.92</v>
      </c>
      <c r="H106" s="87">
        <v>7640.92</v>
      </c>
      <c r="I106" s="445">
        <f t="shared" si="27"/>
        <v>470.55999999999949</v>
      </c>
    </row>
    <row r="107" spans="1:9" ht="15">
      <c r="A107" s="45"/>
      <c r="B107" s="62" t="s">
        <v>25</v>
      </c>
      <c r="C107" s="54" t="s">
        <v>177</v>
      </c>
      <c r="D107" s="87">
        <v>305000</v>
      </c>
      <c r="E107" s="87"/>
      <c r="F107" s="87">
        <f t="shared" si="26"/>
        <v>305000</v>
      </c>
      <c r="G107" s="87">
        <v>304728</v>
      </c>
      <c r="H107" s="87">
        <v>304728</v>
      </c>
      <c r="I107" s="445">
        <f t="shared" si="27"/>
        <v>272</v>
      </c>
    </row>
    <row r="108" spans="1:9" ht="15">
      <c r="A108" s="45"/>
      <c r="B108" s="62" t="s">
        <v>225</v>
      </c>
      <c r="C108" s="54" t="s">
        <v>178</v>
      </c>
      <c r="D108" s="87">
        <v>68000</v>
      </c>
      <c r="E108" s="87"/>
      <c r="F108" s="87">
        <f t="shared" si="26"/>
        <v>68000</v>
      </c>
      <c r="G108" s="87">
        <v>67162.7</v>
      </c>
      <c r="H108" s="87">
        <v>67162.7</v>
      </c>
      <c r="I108" s="445">
        <f t="shared" si="27"/>
        <v>837.30000000000291</v>
      </c>
    </row>
    <row r="109" spans="1:9" ht="15">
      <c r="A109" s="45"/>
      <c r="B109" s="62" t="s">
        <v>226</v>
      </c>
      <c r="C109" s="54" t="s">
        <v>179</v>
      </c>
      <c r="D109" s="87">
        <v>158000</v>
      </c>
      <c r="E109" s="87"/>
      <c r="F109" s="87">
        <f t="shared" si="26"/>
        <v>158000</v>
      </c>
      <c r="G109" s="87">
        <v>157396.72</v>
      </c>
      <c r="H109" s="87">
        <v>157396.72</v>
      </c>
      <c r="I109" s="445">
        <f t="shared" si="27"/>
        <v>603.27999999999884</v>
      </c>
    </row>
    <row r="110" spans="1:9" ht="15">
      <c r="A110" s="45"/>
      <c r="B110" s="62" t="s">
        <v>227</v>
      </c>
      <c r="C110" s="54" t="s">
        <v>180</v>
      </c>
      <c r="D110" s="87">
        <v>13000</v>
      </c>
      <c r="E110" s="87"/>
      <c r="F110" s="87">
        <f t="shared" si="26"/>
        <v>13000</v>
      </c>
      <c r="G110" s="87">
        <v>12750</v>
      </c>
      <c r="H110" s="87">
        <v>12750</v>
      </c>
      <c r="I110" s="445">
        <f t="shared" si="27"/>
        <v>250</v>
      </c>
    </row>
    <row r="111" spans="1:9" ht="15">
      <c r="A111" s="45"/>
      <c r="B111" s="62" t="s">
        <v>228</v>
      </c>
      <c r="C111" s="54" t="s">
        <v>181</v>
      </c>
      <c r="D111" s="87"/>
      <c r="E111" s="87"/>
      <c r="F111" s="87">
        <f t="shared" si="26"/>
        <v>0</v>
      </c>
      <c r="G111" s="87"/>
      <c r="H111" s="87"/>
      <c r="I111" s="445">
        <f t="shared" si="27"/>
        <v>0</v>
      </c>
    </row>
    <row r="112" spans="1:9" ht="15">
      <c r="A112" s="50"/>
      <c r="B112" s="55" t="s">
        <v>231</v>
      </c>
      <c r="C112" s="56"/>
      <c r="D112" s="176">
        <f>SUM(D113:D121)</f>
        <v>0</v>
      </c>
      <c r="E112" s="176">
        <f t="shared" ref="E112:I112" si="28">SUM(E113:E121)</f>
        <v>0</v>
      </c>
      <c r="F112" s="176">
        <f t="shared" si="28"/>
        <v>0</v>
      </c>
      <c r="G112" s="176">
        <f t="shared" si="28"/>
        <v>0</v>
      </c>
      <c r="H112" s="176">
        <f t="shared" si="28"/>
        <v>0</v>
      </c>
      <c r="I112" s="176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87"/>
      <c r="E113" s="87"/>
      <c r="F113" s="87"/>
      <c r="G113" s="87"/>
      <c r="H113" s="87"/>
      <c r="I113" s="87"/>
    </row>
    <row r="114" spans="1:9" ht="15">
      <c r="A114" s="45"/>
      <c r="B114" s="62" t="s">
        <v>27</v>
      </c>
      <c r="C114" s="54" t="s">
        <v>183</v>
      </c>
      <c r="D114" s="87"/>
      <c r="E114" s="87"/>
      <c r="F114" s="87"/>
      <c r="G114" s="87"/>
      <c r="H114" s="87"/>
      <c r="I114" s="87"/>
    </row>
    <row r="115" spans="1:9" ht="15">
      <c r="A115" s="45"/>
      <c r="B115" s="62" t="s">
        <v>28</v>
      </c>
      <c r="C115" s="54" t="s">
        <v>184</v>
      </c>
      <c r="D115" s="87"/>
      <c r="E115" s="87"/>
      <c r="F115" s="87"/>
      <c r="G115" s="87"/>
      <c r="H115" s="87"/>
      <c r="I115" s="87"/>
    </row>
    <row r="116" spans="1:9" ht="15">
      <c r="A116" s="45"/>
      <c r="B116" s="62" t="s">
        <v>29</v>
      </c>
      <c r="C116" s="54" t="s">
        <v>185</v>
      </c>
      <c r="D116" s="87"/>
      <c r="E116" s="87"/>
      <c r="F116" s="87"/>
      <c r="G116" s="87"/>
      <c r="H116" s="87"/>
      <c r="I116" s="87"/>
    </row>
    <row r="117" spans="1:9" ht="15">
      <c r="A117" s="45"/>
      <c r="B117" s="62" t="s">
        <v>30</v>
      </c>
      <c r="C117" s="54" t="s">
        <v>186</v>
      </c>
      <c r="D117" s="87"/>
      <c r="E117" s="87"/>
      <c r="F117" s="87"/>
      <c r="G117" s="87"/>
      <c r="H117" s="87"/>
      <c r="I117" s="87"/>
    </row>
    <row r="118" spans="1:9" ht="15">
      <c r="A118" s="45"/>
      <c r="B118" s="62" t="s">
        <v>232</v>
      </c>
      <c r="C118" s="54" t="s">
        <v>187</v>
      </c>
      <c r="D118" s="87"/>
      <c r="E118" s="87"/>
      <c r="F118" s="87"/>
      <c r="G118" s="87"/>
      <c r="H118" s="87"/>
      <c r="I118" s="87"/>
    </row>
    <row r="119" spans="1:9" ht="15">
      <c r="A119" s="45"/>
      <c r="B119" s="62" t="s">
        <v>233</v>
      </c>
      <c r="C119" s="54" t="s">
        <v>188</v>
      </c>
      <c r="D119" s="87"/>
      <c r="E119" s="87"/>
      <c r="F119" s="87"/>
      <c r="G119" s="87"/>
      <c r="H119" s="87"/>
      <c r="I119" s="87"/>
    </row>
    <row r="120" spans="1:9" ht="15">
      <c r="A120" s="45"/>
      <c r="B120" s="62" t="s">
        <v>234</v>
      </c>
      <c r="C120" s="54" t="s">
        <v>189</v>
      </c>
      <c r="D120" s="87"/>
      <c r="E120" s="87"/>
      <c r="F120" s="87"/>
      <c r="G120" s="87"/>
      <c r="H120" s="87"/>
      <c r="I120" s="87"/>
    </row>
    <row r="121" spans="1:9" ht="15">
      <c r="A121" s="45"/>
      <c r="B121" s="62" t="s">
        <v>235</v>
      </c>
      <c r="C121" s="54" t="s">
        <v>190</v>
      </c>
      <c r="D121" s="87"/>
      <c r="E121" s="87"/>
      <c r="F121" s="87"/>
      <c r="G121" s="87"/>
      <c r="H121" s="87"/>
      <c r="I121" s="87"/>
    </row>
    <row r="122" spans="1:9" ht="15">
      <c r="A122" s="50"/>
      <c r="B122" s="55" t="s">
        <v>236</v>
      </c>
      <c r="C122" s="56"/>
      <c r="D122" s="176">
        <f>SUM(D123:D131)</f>
        <v>0</v>
      </c>
      <c r="E122" s="176">
        <f t="shared" ref="E122:I122" si="29">SUM(E123:E131)</f>
        <v>0</v>
      </c>
      <c r="F122" s="176">
        <f t="shared" si="29"/>
        <v>0</v>
      </c>
      <c r="G122" s="176">
        <f t="shared" si="29"/>
        <v>0</v>
      </c>
      <c r="H122" s="176">
        <f t="shared" si="29"/>
        <v>0</v>
      </c>
      <c r="I122" s="176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87"/>
      <c r="E123" s="87"/>
      <c r="F123" s="87"/>
      <c r="G123" s="87"/>
      <c r="H123" s="87"/>
      <c r="I123" s="87"/>
    </row>
    <row r="124" spans="1:9" ht="15">
      <c r="A124" s="45"/>
      <c r="B124" s="62" t="s">
        <v>85</v>
      </c>
      <c r="C124" s="54" t="s">
        <v>192</v>
      </c>
      <c r="D124" s="87"/>
      <c r="E124" s="87"/>
      <c r="F124" s="87"/>
      <c r="G124" s="87"/>
      <c r="H124" s="87"/>
      <c r="I124" s="87"/>
    </row>
    <row r="125" spans="1:9" ht="15">
      <c r="A125" s="45"/>
      <c r="B125" s="62" t="s">
        <v>86</v>
      </c>
      <c r="C125" s="57" t="s">
        <v>193</v>
      </c>
      <c r="D125" s="87"/>
      <c r="E125" s="87"/>
      <c r="F125" s="87"/>
      <c r="G125" s="87"/>
      <c r="H125" s="87"/>
      <c r="I125" s="87"/>
    </row>
    <row r="126" spans="1:9" ht="15">
      <c r="A126" s="45"/>
      <c r="B126" s="62" t="s">
        <v>237</v>
      </c>
      <c r="C126" s="54" t="s">
        <v>194</v>
      </c>
      <c r="D126" s="87"/>
      <c r="E126" s="87"/>
      <c r="F126" s="87"/>
      <c r="G126" s="87"/>
      <c r="H126" s="87"/>
      <c r="I126" s="87"/>
    </row>
    <row r="127" spans="1:9" ht="15">
      <c r="A127" s="45"/>
      <c r="B127" s="62" t="s">
        <v>238</v>
      </c>
      <c r="C127" s="54" t="s">
        <v>195</v>
      </c>
      <c r="D127" s="87"/>
      <c r="E127" s="87"/>
      <c r="F127" s="87"/>
      <c r="G127" s="87"/>
      <c r="H127" s="87"/>
      <c r="I127" s="87"/>
    </row>
    <row r="128" spans="1:9" ht="15">
      <c r="A128" s="45"/>
      <c r="B128" s="62" t="s">
        <v>239</v>
      </c>
      <c r="C128" s="54" t="s">
        <v>196</v>
      </c>
      <c r="D128" s="87"/>
      <c r="E128" s="87"/>
      <c r="F128" s="87"/>
      <c r="G128" s="87"/>
      <c r="H128" s="87"/>
      <c r="I128" s="87"/>
    </row>
    <row r="129" spans="1:9" ht="15">
      <c r="A129" s="45"/>
      <c r="B129" s="62" t="s">
        <v>240</v>
      </c>
      <c r="C129" s="54" t="s">
        <v>197</v>
      </c>
      <c r="D129" s="87"/>
      <c r="E129" s="87"/>
      <c r="F129" s="87"/>
      <c r="G129" s="87"/>
      <c r="H129" s="87"/>
      <c r="I129" s="87"/>
    </row>
    <row r="130" spans="1:9" ht="15">
      <c r="A130" s="45"/>
      <c r="B130" s="62" t="s">
        <v>241</v>
      </c>
      <c r="C130" s="54" t="s">
        <v>198</v>
      </c>
      <c r="D130" s="87"/>
      <c r="E130" s="87"/>
      <c r="F130" s="87"/>
      <c r="G130" s="87"/>
      <c r="H130" s="87"/>
      <c r="I130" s="87"/>
    </row>
    <row r="131" spans="1:9" ht="15">
      <c r="A131" s="45"/>
      <c r="B131" s="62" t="s">
        <v>242</v>
      </c>
      <c r="C131" s="54" t="s">
        <v>199</v>
      </c>
      <c r="D131" s="87"/>
      <c r="E131" s="87"/>
      <c r="F131" s="87"/>
      <c r="G131" s="87"/>
      <c r="H131" s="87"/>
      <c r="I131" s="87"/>
    </row>
    <row r="132" spans="1:9" ht="15">
      <c r="A132" s="50"/>
      <c r="B132" s="55" t="s">
        <v>243</v>
      </c>
      <c r="C132" s="56"/>
      <c r="D132" s="176">
        <f>SUM(D133:D135)</f>
        <v>0</v>
      </c>
      <c r="E132" s="176">
        <f t="shared" ref="E132:I132" si="30">SUM(E133:E135)</f>
        <v>0</v>
      </c>
      <c r="F132" s="176">
        <f t="shared" si="30"/>
        <v>0</v>
      </c>
      <c r="G132" s="176">
        <f t="shared" si="30"/>
        <v>0</v>
      </c>
      <c r="H132" s="176">
        <f t="shared" si="30"/>
        <v>0</v>
      </c>
      <c r="I132" s="176">
        <f t="shared" si="30"/>
        <v>0</v>
      </c>
    </row>
    <row r="133" spans="1:9" ht="15">
      <c r="A133" s="45"/>
      <c r="B133" s="62" t="s">
        <v>32</v>
      </c>
      <c r="C133" s="54" t="s">
        <v>200</v>
      </c>
      <c r="D133" s="87"/>
      <c r="E133" s="87"/>
      <c r="F133" s="87"/>
      <c r="G133" s="87"/>
      <c r="H133" s="87"/>
      <c r="I133" s="87"/>
    </row>
    <row r="134" spans="1:9" ht="15">
      <c r="A134" s="45"/>
      <c r="B134" s="62" t="s">
        <v>33</v>
      </c>
      <c r="C134" s="54" t="s">
        <v>201</v>
      </c>
      <c r="D134" s="87"/>
      <c r="E134" s="87"/>
      <c r="F134" s="87"/>
      <c r="G134" s="87"/>
      <c r="H134" s="87"/>
      <c r="I134" s="87"/>
    </row>
    <row r="135" spans="1:9" ht="15">
      <c r="A135" s="45"/>
      <c r="B135" s="62" t="s">
        <v>90</v>
      </c>
      <c r="C135" s="54" t="s">
        <v>202</v>
      </c>
      <c r="D135" s="87"/>
      <c r="E135" s="87"/>
      <c r="F135" s="87"/>
      <c r="G135" s="87"/>
      <c r="H135" s="87"/>
      <c r="I135" s="87"/>
    </row>
    <row r="136" spans="1:9" ht="15">
      <c r="A136" s="50"/>
      <c r="B136" s="55" t="s">
        <v>244</v>
      </c>
      <c r="C136" s="56"/>
      <c r="D136" s="176">
        <f>SUM(D137:D143)</f>
        <v>0</v>
      </c>
      <c r="E136" s="176">
        <f t="shared" ref="E136:I136" si="31">SUM(E137:E143)</f>
        <v>0</v>
      </c>
      <c r="F136" s="176">
        <f t="shared" si="31"/>
        <v>0</v>
      </c>
      <c r="G136" s="176">
        <f t="shared" si="31"/>
        <v>0</v>
      </c>
      <c r="H136" s="176">
        <f t="shared" si="31"/>
        <v>0</v>
      </c>
      <c r="I136" s="176">
        <f t="shared" si="31"/>
        <v>0</v>
      </c>
    </row>
    <row r="137" spans="1:9" ht="15">
      <c r="A137" s="45"/>
      <c r="B137" s="62" t="s">
        <v>35</v>
      </c>
      <c r="C137" s="54" t="s">
        <v>203</v>
      </c>
      <c r="D137" s="87"/>
      <c r="E137" s="87"/>
      <c r="F137" s="87"/>
      <c r="G137" s="87"/>
      <c r="H137" s="87"/>
      <c r="I137" s="87"/>
    </row>
    <row r="138" spans="1:9" ht="15">
      <c r="A138" s="45"/>
      <c r="B138" s="62" t="s">
        <v>36</v>
      </c>
      <c r="C138" s="54" t="s">
        <v>204</v>
      </c>
      <c r="D138" s="87"/>
      <c r="E138" s="87"/>
      <c r="F138" s="87"/>
      <c r="G138" s="87"/>
      <c r="H138" s="87"/>
      <c r="I138" s="87"/>
    </row>
    <row r="139" spans="1:9" ht="15">
      <c r="A139" s="45"/>
      <c r="B139" s="62" t="s">
        <v>37</v>
      </c>
      <c r="C139" s="54" t="s">
        <v>205</v>
      </c>
      <c r="D139" s="87"/>
      <c r="E139" s="87"/>
      <c r="F139" s="87"/>
      <c r="G139" s="87"/>
      <c r="H139" s="87"/>
      <c r="I139" s="87"/>
    </row>
    <row r="140" spans="1:9" ht="15">
      <c r="A140" s="45"/>
      <c r="B140" s="62" t="s">
        <v>38</v>
      </c>
      <c r="C140" s="54" t="s">
        <v>206</v>
      </c>
      <c r="D140" s="87"/>
      <c r="E140" s="87"/>
      <c r="F140" s="87"/>
      <c r="G140" s="87"/>
      <c r="H140" s="87"/>
      <c r="I140" s="87"/>
    </row>
    <row r="141" spans="1:9" ht="15">
      <c r="A141" s="45"/>
      <c r="B141" s="62" t="s">
        <v>245</v>
      </c>
      <c r="C141" s="54" t="s">
        <v>207</v>
      </c>
      <c r="D141" s="87"/>
      <c r="E141" s="87"/>
      <c r="F141" s="87"/>
      <c r="G141" s="87"/>
      <c r="H141" s="87"/>
      <c r="I141" s="87"/>
    </row>
    <row r="142" spans="1:9" ht="15">
      <c r="A142" s="45"/>
      <c r="B142" s="62" t="s">
        <v>246</v>
      </c>
      <c r="C142" s="54" t="s">
        <v>208</v>
      </c>
      <c r="D142" s="87"/>
      <c r="E142" s="87"/>
      <c r="F142" s="87"/>
      <c r="G142" s="87"/>
      <c r="H142" s="87"/>
      <c r="I142" s="87"/>
    </row>
    <row r="143" spans="1:9" ht="15">
      <c r="A143" s="45"/>
      <c r="B143" s="62" t="s">
        <v>247</v>
      </c>
      <c r="C143" s="54" t="s">
        <v>209</v>
      </c>
      <c r="D143" s="87"/>
      <c r="E143" s="87"/>
      <c r="F143" s="87"/>
      <c r="G143" s="87"/>
      <c r="H143" s="87"/>
      <c r="I143" s="87"/>
    </row>
    <row r="144" spans="1:9" ht="15">
      <c r="A144" s="50"/>
      <c r="B144" s="55" t="s">
        <v>248</v>
      </c>
      <c r="C144" s="56"/>
      <c r="D144" s="176">
        <f>SUM(D145:D147)</f>
        <v>0</v>
      </c>
      <c r="E144" s="176">
        <f t="shared" ref="E144:I144" si="32">SUM(E145:E147)</f>
        <v>0</v>
      </c>
      <c r="F144" s="176">
        <f t="shared" si="32"/>
        <v>0</v>
      </c>
      <c r="G144" s="176">
        <f t="shared" si="32"/>
        <v>0</v>
      </c>
      <c r="H144" s="176">
        <f t="shared" si="32"/>
        <v>0</v>
      </c>
      <c r="I144" s="176">
        <f t="shared" si="32"/>
        <v>0</v>
      </c>
    </row>
    <row r="145" spans="1:12" ht="15">
      <c r="A145" s="45"/>
      <c r="B145" s="62" t="s">
        <v>103</v>
      </c>
      <c r="C145" s="54" t="s">
        <v>210</v>
      </c>
      <c r="D145" s="87"/>
      <c r="E145" s="87"/>
      <c r="F145" s="87"/>
      <c r="G145" s="87"/>
      <c r="H145" s="87"/>
      <c r="I145" s="87"/>
    </row>
    <row r="146" spans="1:12" ht="15">
      <c r="A146" s="45"/>
      <c r="B146" s="62" t="s">
        <v>104</v>
      </c>
      <c r="C146" s="54" t="s">
        <v>211</v>
      </c>
      <c r="D146" s="87"/>
      <c r="E146" s="87"/>
      <c r="F146" s="87"/>
      <c r="G146" s="87"/>
      <c r="H146" s="87"/>
      <c r="I146" s="87"/>
      <c r="L146" s="78"/>
    </row>
    <row r="147" spans="1:12" ht="15">
      <c r="A147" s="45"/>
      <c r="B147" s="62" t="s">
        <v>105</v>
      </c>
      <c r="C147" s="54" t="s">
        <v>212</v>
      </c>
      <c r="D147" s="87"/>
      <c r="E147" s="87"/>
      <c r="F147" s="87"/>
      <c r="G147" s="87"/>
      <c r="H147" s="87"/>
      <c r="I147" s="87"/>
    </row>
    <row r="148" spans="1:12" ht="15">
      <c r="A148" s="50"/>
      <c r="B148" s="55" t="s">
        <v>249</v>
      </c>
      <c r="C148" s="56"/>
      <c r="D148" s="176">
        <f>SUM(D149:D155)</f>
        <v>0</v>
      </c>
      <c r="E148" s="176">
        <f t="shared" ref="E148:I148" si="33">SUM(E149:E155)</f>
        <v>0</v>
      </c>
      <c r="F148" s="176">
        <f t="shared" si="33"/>
        <v>0</v>
      </c>
      <c r="G148" s="176">
        <f t="shared" si="33"/>
        <v>0</v>
      </c>
      <c r="H148" s="176">
        <f t="shared" si="33"/>
        <v>0</v>
      </c>
      <c r="I148" s="176">
        <f t="shared" si="33"/>
        <v>0</v>
      </c>
    </row>
    <row r="149" spans="1:12" ht="15">
      <c r="A149" s="45"/>
      <c r="B149" s="62" t="s">
        <v>250</v>
      </c>
      <c r="C149" s="54" t="s">
        <v>213</v>
      </c>
      <c r="D149" s="87"/>
      <c r="E149" s="87"/>
      <c r="F149" s="87"/>
      <c r="G149" s="87"/>
      <c r="H149" s="87"/>
      <c r="I149" s="87"/>
    </row>
    <row r="150" spans="1:12" ht="15">
      <c r="A150" s="45"/>
      <c r="B150" s="62" t="s">
        <v>251</v>
      </c>
      <c r="C150" s="54" t="s">
        <v>214</v>
      </c>
      <c r="D150" s="87"/>
      <c r="E150" s="87"/>
      <c r="F150" s="87"/>
      <c r="G150" s="87"/>
      <c r="H150" s="87"/>
      <c r="I150" s="87"/>
    </row>
    <row r="151" spans="1:12" ht="15">
      <c r="A151" s="45"/>
      <c r="B151" s="62" t="s">
        <v>252</v>
      </c>
      <c r="C151" s="54" t="s">
        <v>215</v>
      </c>
      <c r="D151" s="87"/>
      <c r="E151" s="87"/>
      <c r="F151" s="87"/>
      <c r="G151" s="87"/>
      <c r="H151" s="87"/>
      <c r="I151" s="87"/>
    </row>
    <row r="152" spans="1:12" ht="15">
      <c r="A152" s="45"/>
      <c r="B152" s="62" t="s">
        <v>253</v>
      </c>
      <c r="C152" s="54" t="s">
        <v>216</v>
      </c>
      <c r="D152" s="87"/>
      <c r="E152" s="87"/>
      <c r="F152" s="87"/>
      <c r="G152" s="87"/>
      <c r="H152" s="87"/>
      <c r="I152" s="87"/>
    </row>
    <row r="153" spans="1:12" ht="15">
      <c r="A153" s="45"/>
      <c r="B153" s="62" t="s">
        <v>254</v>
      </c>
      <c r="C153" s="54" t="s">
        <v>217</v>
      </c>
      <c r="D153" s="87"/>
      <c r="E153" s="87"/>
      <c r="F153" s="87"/>
      <c r="G153" s="87"/>
      <c r="H153" s="87"/>
      <c r="I153" s="87"/>
    </row>
    <row r="154" spans="1:12" ht="15">
      <c r="A154" s="45"/>
      <c r="B154" s="62" t="s">
        <v>255</v>
      </c>
      <c r="C154" s="54" t="s">
        <v>218</v>
      </c>
      <c r="D154" s="87"/>
      <c r="E154" s="87"/>
      <c r="F154" s="87"/>
      <c r="G154" s="87"/>
      <c r="H154" s="87"/>
      <c r="I154" s="87"/>
    </row>
    <row r="155" spans="1:12" ht="15">
      <c r="A155" s="45"/>
      <c r="B155" s="63" t="s">
        <v>256</v>
      </c>
      <c r="C155" s="58" t="s">
        <v>219</v>
      </c>
      <c r="D155" s="87"/>
      <c r="E155" s="87"/>
      <c r="F155" s="88"/>
      <c r="G155" s="88"/>
      <c r="H155" s="87"/>
      <c r="I155" s="88"/>
    </row>
    <row r="156" spans="1:12" ht="15">
      <c r="A156" s="45"/>
      <c r="B156" s="59" t="s">
        <v>220</v>
      </c>
      <c r="C156" s="60"/>
      <c r="D156" s="61">
        <f>+D10+D83</f>
        <v>19221262</v>
      </c>
      <c r="E156" s="61">
        <f t="shared" ref="E156:I156" si="34">+E10+E83</f>
        <v>152425.25</v>
      </c>
      <c r="F156" s="61">
        <f t="shared" si="34"/>
        <v>19373687.25</v>
      </c>
      <c r="G156" s="61">
        <f t="shared" si="34"/>
        <v>9599776.9299999997</v>
      </c>
      <c r="H156" s="61">
        <f t="shared" si="34"/>
        <v>9599776.9299999997</v>
      </c>
      <c r="I156" s="61">
        <f t="shared" si="34"/>
        <v>9773910.3200000003</v>
      </c>
    </row>
    <row r="157" spans="1:12">
      <c r="G157" s="78"/>
    </row>
    <row r="158" spans="1:12">
      <c r="G158" s="78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93" zoomScaleNormal="90" workbookViewId="0">
      <selection activeCell="C11" sqref="C11"/>
    </sheetView>
  </sheetViews>
  <sheetFormatPr baseColWidth="10" defaultColWidth="12.5703125" defaultRowHeight="15"/>
  <cols>
    <col min="1" max="1" width="68.140625" style="139" customWidth="1"/>
    <col min="2" max="2" width="20.5703125" style="139" customWidth="1"/>
    <col min="3" max="7" width="20.7109375" style="139" customWidth="1"/>
    <col min="8" max="8" width="1.5703125" style="139" customWidth="1"/>
    <col min="9" max="20" width="12.5703125" style="139" customWidth="1"/>
    <col min="21" max="16384" width="12.5703125" style="139"/>
  </cols>
  <sheetData>
    <row r="1" spans="1:8" s="166" customFormat="1">
      <c r="A1" s="277" t="s">
        <v>535</v>
      </c>
      <c r="B1" s="278"/>
      <c r="C1" s="278"/>
      <c r="D1" s="278"/>
      <c r="E1" s="278"/>
      <c r="F1" s="278"/>
      <c r="G1" s="279"/>
    </row>
    <row r="2" spans="1:8" s="166" customFormat="1">
      <c r="A2" s="280" t="s">
        <v>470</v>
      </c>
      <c r="B2" s="256"/>
      <c r="C2" s="256"/>
      <c r="D2" s="256"/>
      <c r="E2" s="256"/>
      <c r="F2" s="256"/>
      <c r="G2" s="281"/>
    </row>
    <row r="3" spans="1:8" s="166" customFormat="1">
      <c r="A3" s="282" t="s">
        <v>471</v>
      </c>
      <c r="B3" s="259"/>
      <c r="C3" s="259"/>
      <c r="D3" s="259"/>
      <c r="E3" s="259"/>
      <c r="F3" s="259"/>
      <c r="G3" s="283"/>
    </row>
    <row r="4" spans="1:8" s="166" customFormat="1">
      <c r="A4" s="282" t="s">
        <v>525</v>
      </c>
      <c r="B4" s="259"/>
      <c r="C4" s="259"/>
      <c r="D4" s="259"/>
      <c r="E4" s="259"/>
      <c r="F4" s="259"/>
      <c r="G4" s="283"/>
    </row>
    <row r="5" spans="1:8" s="166" customFormat="1" ht="15.75" thickBot="1">
      <c r="A5" s="284" t="s">
        <v>4</v>
      </c>
      <c r="B5" s="285"/>
      <c r="C5" s="285"/>
      <c r="D5" s="285"/>
      <c r="E5" s="285"/>
      <c r="F5" s="285"/>
      <c r="G5" s="286"/>
    </row>
    <row r="6" spans="1:8" s="167" customFormat="1" ht="7.5" customHeight="1" thickBot="1">
      <c r="A6" s="164"/>
      <c r="B6" s="164"/>
      <c r="C6" s="164"/>
      <c r="D6" s="164"/>
      <c r="E6" s="164"/>
      <c r="F6" s="164"/>
      <c r="G6" s="164"/>
    </row>
    <row r="7" spans="1:8" s="166" customFormat="1" ht="15.75" thickBot="1">
      <c r="A7" s="274" t="s">
        <v>128</v>
      </c>
      <c r="B7" s="276" t="s">
        <v>456</v>
      </c>
      <c r="C7" s="276"/>
      <c r="D7" s="276"/>
      <c r="E7" s="276"/>
      <c r="F7" s="276"/>
      <c r="G7" s="274" t="s">
        <v>149</v>
      </c>
    </row>
    <row r="8" spans="1:8" s="166" customFormat="1" ht="30.75" thickBot="1">
      <c r="A8" s="275"/>
      <c r="B8" s="198" t="s">
        <v>150</v>
      </c>
      <c r="C8" s="199" t="s">
        <v>151</v>
      </c>
      <c r="D8" s="198" t="s">
        <v>152</v>
      </c>
      <c r="E8" s="198" t="s">
        <v>153</v>
      </c>
      <c r="F8" s="198" t="s">
        <v>154</v>
      </c>
      <c r="G8" s="275"/>
    </row>
    <row r="9" spans="1:8" s="126" customFormat="1">
      <c r="A9" s="124" t="s">
        <v>457</v>
      </c>
      <c r="B9" s="125">
        <f>SUM(B10:B15)</f>
        <v>10110631.000000002</v>
      </c>
      <c r="C9" s="125">
        <f t="shared" ref="C9:D9" si="0">SUM(C10:C15)</f>
        <v>151313.76999999999</v>
      </c>
      <c r="D9" s="125">
        <f t="shared" si="0"/>
        <v>10261944.770000001</v>
      </c>
      <c r="E9" s="125">
        <f>SUM(E10:E15)</f>
        <v>4139135.89</v>
      </c>
      <c r="F9" s="125">
        <f>SUM(F10:F15)</f>
        <v>4139135.89</v>
      </c>
      <c r="G9" s="125"/>
    </row>
    <row r="10" spans="1:8" s="126" customFormat="1">
      <c r="A10" s="429" t="s">
        <v>536</v>
      </c>
      <c r="B10" s="127">
        <f>500521.71+4951721+169962.36</f>
        <v>5622205.0700000003</v>
      </c>
      <c r="C10" s="127"/>
      <c r="D10" s="127">
        <f>B10+C10</f>
        <v>5622205.0700000003</v>
      </c>
      <c r="E10" s="127">
        <v>500521.71</v>
      </c>
      <c r="F10" s="127">
        <f>E10</f>
        <v>500521.71</v>
      </c>
      <c r="G10" s="127"/>
      <c r="H10" s="128"/>
    </row>
    <row r="11" spans="1:8" s="126" customFormat="1">
      <c r="A11" s="429" t="s">
        <v>537</v>
      </c>
      <c r="B11" s="127">
        <f>644640.61+169962.35</f>
        <v>814602.96</v>
      </c>
      <c r="C11" s="127">
        <v>151313.76999999999</v>
      </c>
      <c r="D11" s="127">
        <f t="shared" ref="D11:D15" si="1">B11+C11</f>
        <v>965916.73</v>
      </c>
      <c r="E11" s="127">
        <v>644640.61</v>
      </c>
      <c r="F11" s="127">
        <f t="shared" ref="F11:F15" si="2">E11</f>
        <v>644640.61</v>
      </c>
      <c r="G11" s="127"/>
      <c r="H11" s="128"/>
    </row>
    <row r="12" spans="1:8" s="126" customFormat="1">
      <c r="A12" s="429" t="s">
        <v>538</v>
      </c>
      <c r="B12" s="127">
        <f>2058440.4+169962.35</f>
        <v>2228402.75</v>
      </c>
      <c r="C12" s="127"/>
      <c r="D12" s="127">
        <f t="shared" si="1"/>
        <v>2228402.75</v>
      </c>
      <c r="E12" s="127">
        <v>2058440.4</v>
      </c>
      <c r="F12" s="127">
        <f t="shared" si="2"/>
        <v>2058440.4</v>
      </c>
      <c r="G12" s="127"/>
      <c r="H12" s="128"/>
    </row>
    <row r="13" spans="1:8" s="126" customFormat="1">
      <c r="A13" s="429" t="s">
        <v>539</v>
      </c>
      <c r="B13" s="127">
        <f>198208.16+169962.35</f>
        <v>368170.51</v>
      </c>
      <c r="C13" s="127"/>
      <c r="D13" s="127">
        <f t="shared" si="1"/>
        <v>368170.51</v>
      </c>
      <c r="E13" s="127">
        <v>198208.16</v>
      </c>
      <c r="F13" s="127">
        <f t="shared" si="2"/>
        <v>198208.16</v>
      </c>
      <c r="G13" s="127"/>
      <c r="H13" s="128"/>
    </row>
    <row r="14" spans="1:8" s="129" customFormat="1">
      <c r="A14" s="429" t="s">
        <v>541</v>
      </c>
      <c r="B14" s="127">
        <f>441319.28+169962.35</f>
        <v>611281.63</v>
      </c>
      <c r="C14" s="127"/>
      <c r="D14" s="127">
        <f t="shared" si="1"/>
        <v>611281.63</v>
      </c>
      <c r="E14" s="127">
        <v>441319.28</v>
      </c>
      <c r="F14" s="127">
        <f t="shared" si="2"/>
        <v>441319.28</v>
      </c>
      <c r="G14" s="127"/>
    </row>
    <row r="15" spans="1:8" s="129" customFormat="1">
      <c r="A15" s="429" t="s">
        <v>540</v>
      </c>
      <c r="B15" s="127">
        <f>296005.73+169962.35</f>
        <v>465968.07999999996</v>
      </c>
      <c r="C15" s="127"/>
      <c r="D15" s="127">
        <f t="shared" si="1"/>
        <v>465968.07999999996</v>
      </c>
      <c r="E15" s="127">
        <v>296005.73</v>
      </c>
      <c r="F15" s="127">
        <f t="shared" si="2"/>
        <v>296005.73</v>
      </c>
      <c r="G15" s="127"/>
    </row>
    <row r="16" spans="1:8" s="129" customFormat="1">
      <c r="A16" s="204"/>
      <c r="B16" s="127"/>
      <c r="C16" s="127"/>
      <c r="D16" s="127"/>
      <c r="E16" s="127"/>
      <c r="F16" s="127"/>
      <c r="G16" s="127"/>
    </row>
    <row r="17" spans="1:8" s="129" customFormat="1">
      <c r="A17" s="130"/>
      <c r="B17" s="125"/>
      <c r="C17" s="125"/>
      <c r="D17" s="125"/>
      <c r="E17" s="125"/>
      <c r="F17" s="125"/>
      <c r="G17" s="125"/>
    </row>
    <row r="18" spans="1:8" s="134" customFormat="1">
      <c r="A18" s="131" t="s">
        <v>472</v>
      </c>
      <c r="B18" s="132">
        <f>SUM(B19:B24)</f>
        <v>9110631</v>
      </c>
      <c r="C18" s="132">
        <f t="shared" ref="C18:D18" si="3">SUM(C20:C24)</f>
        <v>1111.48</v>
      </c>
      <c r="D18" s="132">
        <f>SUM(D19:D24)</f>
        <v>9111742.4800000004</v>
      </c>
      <c r="E18" s="132">
        <f>SUM(E19:E25)</f>
        <v>5460641.0399999991</v>
      </c>
      <c r="F18" s="132">
        <f>SUM(F19:F25)</f>
        <v>5460641.0399999991</v>
      </c>
      <c r="G18" s="132"/>
      <c r="H18" s="133"/>
    </row>
    <row r="19" spans="1:8" s="136" customFormat="1">
      <c r="A19" s="429" t="s">
        <v>536</v>
      </c>
      <c r="B19" s="135">
        <f>727658.11+608331.66</f>
        <v>1335989.77</v>
      </c>
      <c r="C19" s="135"/>
      <c r="D19" s="135">
        <f>B19+C19</f>
        <v>1335989.77</v>
      </c>
      <c r="E19" s="135">
        <v>727658.11</v>
      </c>
      <c r="F19" s="135">
        <f>E19</f>
        <v>727658.11</v>
      </c>
      <c r="G19" s="135"/>
      <c r="H19" s="128"/>
    </row>
    <row r="20" spans="1:8" s="136" customFormat="1">
      <c r="A20" s="429" t="s">
        <v>537</v>
      </c>
      <c r="B20" s="135">
        <f>687988.56+608331.66</f>
        <v>1296320.2200000002</v>
      </c>
      <c r="C20" s="135">
        <v>1111.48</v>
      </c>
      <c r="D20" s="135">
        <f t="shared" ref="D20:D24" si="4">B20+C20</f>
        <v>1297431.7000000002</v>
      </c>
      <c r="E20" s="135">
        <v>687988.56</v>
      </c>
      <c r="F20" s="135">
        <f t="shared" ref="F20:F25" si="5">E20</f>
        <v>687988.56</v>
      </c>
      <c r="G20" s="135"/>
      <c r="H20" s="128"/>
    </row>
    <row r="21" spans="1:8" s="136" customFormat="1">
      <c r="A21" s="429" t="s">
        <v>538</v>
      </c>
      <c r="B21" s="135">
        <f>2699856.25+608331.66</f>
        <v>3308187.91</v>
      </c>
      <c r="C21" s="135"/>
      <c r="D21" s="135">
        <f t="shared" si="4"/>
        <v>3308187.91</v>
      </c>
      <c r="E21" s="135">
        <v>2699856.25</v>
      </c>
      <c r="F21" s="135">
        <f t="shared" si="5"/>
        <v>2699856.25</v>
      </c>
      <c r="G21" s="135"/>
    </row>
    <row r="22" spans="1:8" s="136" customFormat="1">
      <c r="A22" s="429" t="s">
        <v>539</v>
      </c>
      <c r="B22" s="135">
        <f>325831.13+608331.66</f>
        <v>934162.79</v>
      </c>
      <c r="C22" s="135"/>
      <c r="D22" s="135">
        <f t="shared" si="4"/>
        <v>934162.79</v>
      </c>
      <c r="E22" s="135">
        <v>325831.13</v>
      </c>
      <c r="F22" s="135">
        <f t="shared" si="5"/>
        <v>325831.13</v>
      </c>
      <c r="G22" s="135"/>
    </row>
    <row r="23" spans="1:8" s="136" customFormat="1">
      <c r="A23" s="429" t="s">
        <v>541</v>
      </c>
      <c r="B23" s="135">
        <f>667931.14+608331.66</f>
        <v>1276262.8</v>
      </c>
      <c r="C23" s="135"/>
      <c r="D23" s="135">
        <f t="shared" si="4"/>
        <v>1276262.8</v>
      </c>
      <c r="E23" s="135">
        <v>667931.14</v>
      </c>
      <c r="F23" s="135">
        <f t="shared" si="5"/>
        <v>667931.14</v>
      </c>
      <c r="G23" s="135"/>
    </row>
    <row r="24" spans="1:8" s="136" customFormat="1">
      <c r="A24" s="429" t="s">
        <v>540</v>
      </c>
      <c r="B24" s="135">
        <f>351375.85+608331.66</f>
        <v>959707.51</v>
      </c>
      <c r="C24" s="135"/>
      <c r="D24" s="135">
        <f t="shared" si="4"/>
        <v>959707.51</v>
      </c>
      <c r="E24" s="135">
        <v>351375.85</v>
      </c>
      <c r="F24" s="135">
        <f t="shared" si="5"/>
        <v>351375.85</v>
      </c>
      <c r="G24" s="135"/>
    </row>
    <row r="25" spans="1:8" s="136" customFormat="1">
      <c r="A25" s="204"/>
      <c r="B25" s="135"/>
      <c r="C25" s="135"/>
      <c r="D25" s="135"/>
      <c r="E25" s="135"/>
      <c r="F25" s="135">
        <f t="shared" si="5"/>
        <v>0</v>
      </c>
      <c r="G25" s="135"/>
    </row>
    <row r="26" spans="1:8" s="136" customFormat="1" ht="15.75" thickBot="1">
      <c r="A26" s="204"/>
      <c r="B26" s="135"/>
      <c r="C26" s="135"/>
      <c r="D26" s="135"/>
      <c r="E26" s="135"/>
      <c r="F26" s="135"/>
      <c r="G26" s="135"/>
    </row>
    <row r="27" spans="1:8" ht="15.75" thickBot="1">
      <c r="A27" s="137" t="s">
        <v>473</v>
      </c>
      <c r="B27" s="138">
        <f>B9+B18</f>
        <v>19221262</v>
      </c>
      <c r="C27" s="138">
        <f t="shared" ref="C27:E27" si="6">C9+C18</f>
        <v>152425.25</v>
      </c>
      <c r="D27" s="138">
        <f t="shared" si="6"/>
        <v>19373687.25</v>
      </c>
      <c r="E27" s="138">
        <f t="shared" si="6"/>
        <v>9599776.9299999997</v>
      </c>
      <c r="F27" s="138">
        <f>F9+F18</f>
        <v>9599776.9299999997</v>
      </c>
      <c r="G27" s="138"/>
    </row>
    <row r="28" spans="1:8">
      <c r="B28" s="140"/>
      <c r="C28" s="140"/>
      <c r="D28" s="140"/>
      <c r="E28" s="140"/>
      <c r="F28" s="140"/>
      <c r="G28" s="140"/>
    </row>
    <row r="29" spans="1:8">
      <c r="B29" s="140"/>
      <c r="C29" s="140"/>
      <c r="D29" s="140"/>
      <c r="E29" s="140"/>
      <c r="F29" s="140"/>
      <c r="G29" s="140"/>
    </row>
    <row r="30" spans="1:8">
      <c r="B30" s="140"/>
      <c r="C30" s="140"/>
      <c r="D30" s="140"/>
      <c r="E30" s="140"/>
      <c r="F30" s="140"/>
      <c r="G30" s="140"/>
    </row>
    <row r="32" spans="1:8">
      <c r="B32" s="430"/>
      <c r="C32" s="430"/>
      <c r="D32" s="430"/>
      <c r="E32" s="430"/>
    </row>
    <row r="33" spans="2:8">
      <c r="B33" s="430"/>
      <c r="C33" s="430"/>
      <c r="D33" s="430"/>
      <c r="E33" s="430"/>
    </row>
    <row r="34" spans="2:8">
      <c r="B34" s="430"/>
      <c r="C34" s="430"/>
      <c r="D34" s="430">
        <v>608331.66</v>
      </c>
      <c r="E34" s="430"/>
    </row>
    <row r="35" spans="2:8">
      <c r="B35" s="431">
        <f>B34-B9</f>
        <v>-10110631.000000002</v>
      </c>
      <c r="C35" s="432">
        <f>B35/6</f>
        <v>-1685105.166666667</v>
      </c>
      <c r="D35" s="430"/>
      <c r="E35" s="430"/>
    </row>
    <row r="36" spans="2:8">
      <c r="B36" s="430"/>
      <c r="C36" s="430"/>
      <c r="D36" s="430"/>
      <c r="E36" s="430"/>
    </row>
    <row r="37" spans="2:8">
      <c r="B37" s="430"/>
      <c r="C37" s="430"/>
      <c r="D37" s="430"/>
      <c r="E37" s="430"/>
    </row>
    <row r="39" spans="2:8">
      <c r="B39" s="140"/>
      <c r="C39" s="140"/>
      <c r="D39" s="140"/>
      <c r="E39" s="140"/>
      <c r="F39" s="140"/>
      <c r="G39" s="140"/>
      <c r="H39" s="140"/>
    </row>
    <row r="40" spans="2:8">
      <c r="B40" s="140"/>
      <c r="C40" s="140"/>
      <c r="D40" s="140"/>
      <c r="E40" s="140"/>
      <c r="F40" s="140"/>
      <c r="G40" s="140"/>
      <c r="H40" s="140"/>
    </row>
    <row r="41" spans="2:8">
      <c r="B41" s="140"/>
      <c r="C41" s="140"/>
      <c r="D41" s="140"/>
      <c r="E41" s="140"/>
      <c r="F41" s="140"/>
      <c r="G41" s="140"/>
      <c r="H41" s="140"/>
    </row>
    <row r="55" spans="2:7">
      <c r="B55" s="140"/>
      <c r="C55" s="140"/>
      <c r="D55" s="140"/>
      <c r="E55" s="140"/>
      <c r="F55" s="140"/>
      <c r="G55" s="140"/>
    </row>
    <row r="56" spans="2:7">
      <c r="B56" s="140"/>
      <c r="C56" s="140"/>
      <c r="D56" s="140"/>
      <c r="E56" s="140"/>
      <c r="F56" s="140"/>
      <c r="G56" s="140"/>
    </row>
    <row r="57" spans="2:7">
      <c r="B57" s="140"/>
      <c r="C57" s="140"/>
      <c r="D57" s="140"/>
      <c r="E57" s="140"/>
      <c r="F57" s="140"/>
      <c r="G57" s="140"/>
    </row>
    <row r="58" spans="2:7">
      <c r="B58" s="140"/>
      <c r="C58" s="140"/>
      <c r="D58" s="140"/>
      <c r="E58" s="140"/>
      <c r="F58" s="140"/>
      <c r="G58" s="140"/>
    </row>
    <row r="59" spans="2:7">
      <c r="B59" s="140"/>
      <c r="C59" s="140"/>
      <c r="D59" s="140"/>
      <c r="E59" s="140"/>
      <c r="F59" s="140"/>
      <c r="G59" s="140"/>
    </row>
    <row r="60" spans="2:7">
      <c r="B60" s="140"/>
      <c r="C60" s="140"/>
      <c r="D60" s="140"/>
      <c r="E60" s="140"/>
      <c r="F60" s="140"/>
      <c r="G60" s="140"/>
    </row>
    <row r="61" spans="2:7">
      <c r="B61" s="140"/>
      <c r="C61" s="140"/>
      <c r="D61" s="140"/>
      <c r="E61" s="140"/>
      <c r="F61" s="140"/>
      <c r="G61" s="140"/>
    </row>
    <row r="62" spans="2:7">
      <c r="B62" s="140"/>
      <c r="C62" s="140"/>
      <c r="D62" s="140"/>
      <c r="E62" s="140"/>
      <c r="F62" s="140"/>
      <c r="G62" s="140"/>
    </row>
    <row r="63" spans="2:7">
      <c r="B63" s="140"/>
      <c r="C63" s="140"/>
      <c r="D63" s="140"/>
      <c r="E63" s="140"/>
      <c r="F63" s="140"/>
      <c r="G63" s="140"/>
    </row>
    <row r="64" spans="2:7">
      <c r="B64" s="140"/>
      <c r="C64" s="140"/>
      <c r="D64" s="140"/>
      <c r="E64" s="140"/>
      <c r="F64" s="140"/>
      <c r="G64" s="140"/>
    </row>
    <row r="65" spans="2:7">
      <c r="B65" s="140"/>
      <c r="C65" s="140"/>
      <c r="D65" s="140"/>
      <c r="E65" s="140"/>
      <c r="F65" s="140"/>
      <c r="G65" s="140"/>
    </row>
    <row r="66" spans="2:7">
      <c r="B66" s="140"/>
      <c r="C66" s="140"/>
      <c r="D66" s="140"/>
      <c r="E66" s="140"/>
      <c r="F66" s="140"/>
      <c r="G66" s="140"/>
    </row>
    <row r="67" spans="2:7">
      <c r="B67" s="140"/>
      <c r="C67" s="140"/>
      <c r="D67" s="140"/>
      <c r="E67" s="140"/>
      <c r="F67" s="140"/>
      <c r="G67" s="140"/>
    </row>
    <row r="68" spans="2:7">
      <c r="B68" s="140"/>
      <c r="C68" s="140"/>
      <c r="D68" s="140"/>
      <c r="E68" s="140"/>
      <c r="F68" s="140"/>
      <c r="G68" s="140"/>
    </row>
    <row r="69" spans="2:7">
      <c r="B69" s="140"/>
      <c r="C69" s="140"/>
      <c r="D69" s="140"/>
      <c r="E69" s="140"/>
      <c r="F69" s="140"/>
      <c r="G69" s="140"/>
    </row>
    <row r="70" spans="2:7">
      <c r="B70" s="140"/>
      <c r="C70" s="140"/>
      <c r="D70" s="140"/>
      <c r="E70" s="140"/>
      <c r="F70" s="140"/>
      <c r="G70" s="140"/>
    </row>
    <row r="71" spans="2:7">
      <c r="B71" s="140"/>
      <c r="C71" s="140"/>
      <c r="D71" s="140"/>
      <c r="E71" s="140"/>
      <c r="F71" s="140"/>
      <c r="G71" s="140"/>
    </row>
    <row r="72" spans="2:7">
      <c r="B72" s="140"/>
      <c r="C72" s="140"/>
      <c r="D72" s="140"/>
      <c r="E72" s="140"/>
      <c r="F72" s="140"/>
      <c r="G72" s="140"/>
    </row>
    <row r="73" spans="2:7">
      <c r="B73" s="140"/>
      <c r="C73" s="140"/>
      <c r="D73" s="140"/>
      <c r="E73" s="140"/>
      <c r="F73" s="140"/>
      <c r="G73" s="140"/>
    </row>
    <row r="74" spans="2:7">
      <c r="B74" s="140"/>
      <c r="C74" s="140"/>
      <c r="D74" s="140"/>
      <c r="E74" s="140"/>
      <c r="F74" s="140"/>
      <c r="G74" s="140"/>
    </row>
    <row r="75" spans="2:7">
      <c r="B75" s="140"/>
      <c r="C75" s="140"/>
      <c r="D75" s="140"/>
      <c r="E75" s="140"/>
      <c r="F75" s="140"/>
      <c r="G75" s="140"/>
    </row>
    <row r="76" spans="2:7">
      <c r="B76" s="140"/>
      <c r="C76" s="140"/>
      <c r="D76" s="140"/>
      <c r="E76" s="140"/>
      <c r="F76" s="140"/>
      <c r="G76" s="140"/>
    </row>
    <row r="77" spans="2:7">
      <c r="B77" s="140"/>
      <c r="C77" s="140"/>
      <c r="D77" s="140"/>
      <c r="E77" s="140"/>
      <c r="F77" s="140"/>
      <c r="G77" s="140"/>
    </row>
    <row r="78" spans="2:7">
      <c r="B78" s="140"/>
      <c r="C78" s="140"/>
      <c r="D78" s="140"/>
      <c r="E78" s="140"/>
      <c r="F78" s="140"/>
      <c r="G78" s="140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49" workbookViewId="0">
      <selection activeCell="D58" sqref="D58:H58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168" customFormat="1" ht="15">
      <c r="B1" s="289" t="s">
        <v>535</v>
      </c>
      <c r="C1" s="290"/>
      <c r="D1" s="290"/>
      <c r="E1" s="290"/>
      <c r="F1" s="290"/>
      <c r="G1" s="290"/>
      <c r="H1" s="290"/>
      <c r="I1" s="291"/>
    </row>
    <row r="2" spans="1:9" s="168" customFormat="1" ht="15">
      <c r="B2" s="292" t="s">
        <v>366</v>
      </c>
      <c r="C2" s="293"/>
      <c r="D2" s="293"/>
      <c r="E2" s="293"/>
      <c r="F2" s="293"/>
      <c r="G2" s="293"/>
      <c r="H2" s="293"/>
      <c r="I2" s="294"/>
    </row>
    <row r="3" spans="1:9" s="168" customFormat="1" ht="15">
      <c r="B3" s="292" t="s">
        <v>474</v>
      </c>
      <c r="C3" s="293"/>
      <c r="D3" s="293"/>
      <c r="E3" s="293"/>
      <c r="F3" s="293"/>
      <c r="G3" s="293"/>
      <c r="H3" s="293"/>
      <c r="I3" s="294"/>
    </row>
    <row r="4" spans="1:9" s="168" customFormat="1" ht="15">
      <c r="B4" s="292" t="s">
        <v>525</v>
      </c>
      <c r="C4" s="293"/>
      <c r="D4" s="293"/>
      <c r="E4" s="293"/>
      <c r="F4" s="293"/>
      <c r="G4" s="293"/>
      <c r="H4" s="293"/>
      <c r="I4" s="294"/>
    </row>
    <row r="5" spans="1:9" s="168" customFormat="1" ht="15.75" thickBot="1">
      <c r="B5" s="295" t="s">
        <v>4</v>
      </c>
      <c r="C5" s="296"/>
      <c r="D5" s="296"/>
      <c r="E5" s="296"/>
      <c r="F5" s="296"/>
      <c r="G5" s="296"/>
      <c r="H5" s="296"/>
      <c r="I5" s="297"/>
    </row>
    <row r="6" spans="1:9" s="172" customFormat="1" ht="7.5" customHeight="1" thickBot="1">
      <c r="A6" s="169"/>
      <c r="B6" s="170"/>
      <c r="C6" s="170"/>
      <c r="D6" s="171"/>
      <c r="E6" s="171"/>
      <c r="F6" s="171"/>
      <c r="G6" s="171"/>
      <c r="H6" s="171"/>
      <c r="I6" s="170"/>
    </row>
    <row r="7" spans="1:9" s="168" customFormat="1" ht="15.75" thickBot="1">
      <c r="B7" s="289" t="s">
        <v>128</v>
      </c>
      <c r="C7" s="298"/>
      <c r="D7" s="300" t="s">
        <v>456</v>
      </c>
      <c r="E7" s="301"/>
      <c r="F7" s="301"/>
      <c r="G7" s="301"/>
      <c r="H7" s="302"/>
      <c r="I7" s="303" t="s">
        <v>149</v>
      </c>
    </row>
    <row r="8" spans="1:9" s="168" customFormat="1" ht="30.75" thickBot="1">
      <c r="B8" s="295"/>
      <c r="C8" s="299"/>
      <c r="D8" s="200" t="s">
        <v>475</v>
      </c>
      <c r="E8" s="200" t="s">
        <v>476</v>
      </c>
      <c r="F8" s="200" t="s">
        <v>477</v>
      </c>
      <c r="G8" s="200" t="s">
        <v>153</v>
      </c>
      <c r="H8" s="200" t="s">
        <v>154</v>
      </c>
      <c r="I8" s="304"/>
    </row>
    <row r="9" spans="1:9" ht="7.9" customHeight="1">
      <c r="B9" s="287"/>
      <c r="C9" s="288"/>
      <c r="D9" s="142"/>
      <c r="E9" s="142"/>
      <c r="F9" s="142"/>
      <c r="G9" s="142"/>
      <c r="H9" s="142"/>
      <c r="I9" s="142"/>
    </row>
    <row r="10" spans="1:9" ht="14.45" customHeight="1">
      <c r="B10" s="143" t="s">
        <v>478</v>
      </c>
      <c r="C10" s="144"/>
      <c r="D10" s="444">
        <f>D11+D20+D28+D38</f>
        <v>10110631.000000002</v>
      </c>
      <c r="E10" s="444">
        <f t="shared" ref="E10:H10" si="0">E11+E20+E28+E38</f>
        <v>151313.76999999999</v>
      </c>
      <c r="F10" s="444">
        <f t="shared" si="0"/>
        <v>10261944.770000001</v>
      </c>
      <c r="G10" s="444">
        <f t="shared" si="0"/>
        <v>4139135.89</v>
      </c>
      <c r="H10" s="444">
        <f t="shared" si="0"/>
        <v>4139135.89</v>
      </c>
      <c r="I10" s="146"/>
    </row>
    <row r="11" spans="1:9" ht="15">
      <c r="B11" s="143" t="s">
        <v>479</v>
      </c>
      <c r="C11" s="144"/>
      <c r="D11" s="442">
        <f>SUM(D12:D19)</f>
        <v>0</v>
      </c>
      <c r="E11" s="442">
        <f t="shared" ref="E11:H11" si="1">SUM(E12:E19)</f>
        <v>0</v>
      </c>
      <c r="F11" s="442">
        <f t="shared" si="1"/>
        <v>0</v>
      </c>
      <c r="G11" s="442">
        <f t="shared" si="1"/>
        <v>0</v>
      </c>
      <c r="H11" s="442">
        <f t="shared" si="1"/>
        <v>0</v>
      </c>
      <c r="I11" s="148"/>
    </row>
    <row r="12" spans="1:9" ht="15">
      <c r="B12" s="149"/>
      <c r="C12" s="150" t="s">
        <v>480</v>
      </c>
      <c r="D12" s="434"/>
      <c r="E12" s="435"/>
      <c r="F12" s="435"/>
      <c r="G12" s="435"/>
      <c r="H12" s="437"/>
      <c r="I12" s="152"/>
    </row>
    <row r="13" spans="1:9" ht="15">
      <c r="B13" s="149"/>
      <c r="C13" s="150" t="s">
        <v>481</v>
      </c>
      <c r="D13" s="434"/>
      <c r="E13" s="435"/>
      <c r="F13" s="435"/>
      <c r="G13" s="435"/>
      <c r="H13" s="437"/>
      <c r="I13" s="152"/>
    </row>
    <row r="14" spans="1:9" ht="15">
      <c r="B14" s="149"/>
      <c r="C14" s="150" t="s">
        <v>482</v>
      </c>
      <c r="D14" s="434"/>
      <c r="E14" s="435"/>
      <c r="F14" s="435"/>
      <c r="G14" s="435"/>
      <c r="H14" s="437"/>
      <c r="I14" s="151"/>
    </row>
    <row r="15" spans="1:9" ht="15">
      <c r="B15" s="149"/>
      <c r="C15" s="150" t="s">
        <v>483</v>
      </c>
      <c r="D15" s="434"/>
      <c r="E15" s="435"/>
      <c r="F15" s="435"/>
      <c r="G15" s="435"/>
      <c r="H15" s="435"/>
      <c r="I15" s="151"/>
    </row>
    <row r="16" spans="1:9" ht="15">
      <c r="B16" s="149"/>
      <c r="C16" s="150" t="s">
        <v>484</v>
      </c>
      <c r="D16" s="434"/>
      <c r="E16" s="435"/>
      <c r="F16" s="435"/>
      <c r="G16" s="435"/>
      <c r="H16" s="435"/>
      <c r="I16" s="151"/>
    </row>
    <row r="17" spans="2:9" ht="15">
      <c r="B17" s="149"/>
      <c r="C17" s="150" t="s">
        <v>485</v>
      </c>
      <c r="D17" s="434"/>
      <c r="E17" s="435"/>
      <c r="F17" s="435"/>
      <c r="G17" s="435"/>
      <c r="H17" s="435"/>
      <c r="I17" s="151"/>
    </row>
    <row r="18" spans="2:9" ht="15">
      <c r="B18" s="149"/>
      <c r="C18" s="150" t="s">
        <v>486</v>
      </c>
      <c r="D18" s="434"/>
      <c r="E18" s="435"/>
      <c r="F18" s="435"/>
      <c r="G18" s="435"/>
      <c r="H18" s="435"/>
      <c r="I18" s="151"/>
    </row>
    <row r="19" spans="2:9" ht="15">
      <c r="B19" s="149"/>
      <c r="C19" s="150" t="s">
        <v>487</v>
      </c>
      <c r="D19" s="434"/>
      <c r="E19" s="435"/>
      <c r="F19" s="435"/>
      <c r="G19" s="435"/>
      <c r="H19" s="435"/>
      <c r="I19" s="151"/>
    </row>
    <row r="20" spans="2:9" ht="15">
      <c r="B20" s="143" t="s">
        <v>488</v>
      </c>
      <c r="C20" s="144"/>
      <c r="D20" s="433">
        <f>SUM(D21:D27)</f>
        <v>10110631.000000002</v>
      </c>
      <c r="E20" s="433">
        <f t="shared" ref="E20:H20" si="2">SUM(E21:E27)</f>
        <v>151313.76999999999</v>
      </c>
      <c r="F20" s="433">
        <f t="shared" si="2"/>
        <v>10261944.770000001</v>
      </c>
      <c r="G20" s="433">
        <f t="shared" si="2"/>
        <v>4139135.89</v>
      </c>
      <c r="H20" s="433">
        <f t="shared" si="2"/>
        <v>4139135.89</v>
      </c>
      <c r="I20" s="147"/>
    </row>
    <row r="21" spans="2:9" ht="15">
      <c r="B21" s="149"/>
      <c r="C21" s="150" t="s">
        <v>489</v>
      </c>
      <c r="D21" s="434"/>
      <c r="E21" s="435"/>
      <c r="F21" s="435"/>
      <c r="G21" s="435"/>
      <c r="H21" s="435"/>
      <c r="I21" s="151"/>
    </row>
    <row r="22" spans="2:9" ht="15">
      <c r="B22" s="149"/>
      <c r="C22" s="150" t="s">
        <v>490</v>
      </c>
      <c r="D22" s="434"/>
      <c r="E22" s="435"/>
      <c r="F22" s="435"/>
      <c r="G22" s="435"/>
      <c r="H22" s="435"/>
      <c r="I22" s="151"/>
    </row>
    <row r="23" spans="2:9" ht="15">
      <c r="B23" s="149"/>
      <c r="C23" s="150" t="s">
        <v>491</v>
      </c>
      <c r="D23" s="434"/>
      <c r="E23" s="435"/>
      <c r="F23" s="435"/>
      <c r="G23" s="435"/>
      <c r="H23" s="435"/>
      <c r="I23" s="151"/>
    </row>
    <row r="24" spans="2:9" ht="15">
      <c r="B24" s="149"/>
      <c r="C24" s="150" t="s">
        <v>492</v>
      </c>
      <c r="D24" s="434"/>
      <c r="E24" s="435"/>
      <c r="F24" s="435"/>
      <c r="G24" s="435"/>
      <c r="H24" s="435"/>
      <c r="I24" s="151"/>
    </row>
    <row r="25" spans="2:9" ht="15">
      <c r="B25" s="149"/>
      <c r="C25" s="150" t="s">
        <v>493</v>
      </c>
      <c r="D25" s="434">
        <v>10110631.000000002</v>
      </c>
      <c r="E25" s="435">
        <v>151313.76999999999</v>
      </c>
      <c r="F25" s="435">
        <v>10261944.770000001</v>
      </c>
      <c r="G25" s="435">
        <v>4139135.89</v>
      </c>
      <c r="H25" s="435">
        <v>4139135.89</v>
      </c>
      <c r="I25" s="151"/>
    </row>
    <row r="26" spans="2:9" ht="15">
      <c r="B26" s="149"/>
      <c r="C26" s="150" t="s">
        <v>494</v>
      </c>
      <c r="D26" s="434"/>
      <c r="E26" s="435"/>
      <c r="F26" s="435"/>
      <c r="G26" s="435"/>
      <c r="H26" s="435"/>
      <c r="I26" s="151"/>
    </row>
    <row r="27" spans="2:9" ht="15">
      <c r="B27" s="149"/>
      <c r="C27" s="150" t="s">
        <v>495</v>
      </c>
      <c r="D27" s="434"/>
      <c r="E27" s="435"/>
      <c r="F27" s="435"/>
      <c r="G27" s="435"/>
      <c r="H27" s="435"/>
      <c r="I27" s="151"/>
    </row>
    <row r="28" spans="2:9" ht="15">
      <c r="B28" s="153" t="s">
        <v>496</v>
      </c>
      <c r="C28" s="154"/>
      <c r="D28" s="442">
        <f>SUM(D29:D37)</f>
        <v>0</v>
      </c>
      <c r="E28" s="442">
        <f t="shared" ref="E28:H28" si="3">SUM(E29:E37)</f>
        <v>0</v>
      </c>
      <c r="F28" s="442">
        <f t="shared" si="3"/>
        <v>0</v>
      </c>
      <c r="G28" s="442">
        <f t="shared" si="3"/>
        <v>0</v>
      </c>
      <c r="H28" s="442">
        <f t="shared" si="3"/>
        <v>0</v>
      </c>
      <c r="I28" s="147"/>
    </row>
    <row r="29" spans="2:9" ht="15">
      <c r="B29" s="149"/>
      <c r="C29" s="150" t="s">
        <v>497</v>
      </c>
      <c r="D29" s="434"/>
      <c r="E29" s="435"/>
      <c r="F29" s="435"/>
      <c r="G29" s="435"/>
      <c r="H29" s="435"/>
      <c r="I29" s="151"/>
    </row>
    <row r="30" spans="2:9" ht="15">
      <c r="B30" s="149"/>
      <c r="C30" s="150" t="s">
        <v>498</v>
      </c>
      <c r="D30" s="434"/>
      <c r="E30" s="435"/>
      <c r="F30" s="435"/>
      <c r="G30" s="435"/>
      <c r="H30" s="435"/>
      <c r="I30" s="151"/>
    </row>
    <row r="31" spans="2:9" ht="15">
      <c r="B31" s="149"/>
      <c r="C31" s="150" t="s">
        <v>499</v>
      </c>
      <c r="D31" s="434"/>
      <c r="E31" s="435"/>
      <c r="F31" s="435"/>
      <c r="G31" s="435"/>
      <c r="H31" s="435"/>
      <c r="I31" s="151"/>
    </row>
    <row r="32" spans="2:9" ht="15">
      <c r="B32" s="149"/>
      <c r="C32" s="150" t="s">
        <v>500</v>
      </c>
      <c r="D32" s="434"/>
      <c r="E32" s="435"/>
      <c r="F32" s="435"/>
      <c r="G32" s="435"/>
      <c r="H32" s="435"/>
      <c r="I32" s="151"/>
    </row>
    <row r="33" spans="2:9" ht="15">
      <c r="B33" s="149"/>
      <c r="C33" s="150" t="s">
        <v>501</v>
      </c>
      <c r="D33" s="434"/>
      <c r="E33" s="435"/>
      <c r="F33" s="435"/>
      <c r="G33" s="435"/>
      <c r="H33" s="435"/>
      <c r="I33" s="151"/>
    </row>
    <row r="34" spans="2:9" ht="15">
      <c r="B34" s="149"/>
      <c r="C34" s="150" t="s">
        <v>502</v>
      </c>
      <c r="D34" s="434"/>
      <c r="E34" s="435"/>
      <c r="F34" s="435"/>
      <c r="G34" s="435"/>
      <c r="H34" s="435"/>
      <c r="I34" s="151"/>
    </row>
    <row r="35" spans="2:9" ht="15">
      <c r="B35" s="149"/>
      <c r="C35" s="150" t="s">
        <v>503</v>
      </c>
      <c r="D35" s="434"/>
      <c r="E35" s="435"/>
      <c r="F35" s="435"/>
      <c r="G35" s="435"/>
      <c r="H35" s="435"/>
      <c r="I35" s="151"/>
    </row>
    <row r="36" spans="2:9" ht="15">
      <c r="B36" s="149"/>
      <c r="C36" s="150" t="s">
        <v>504</v>
      </c>
      <c r="D36" s="434"/>
      <c r="E36" s="435"/>
      <c r="F36" s="435"/>
      <c r="G36" s="435"/>
      <c r="H36" s="435"/>
      <c r="I36" s="151"/>
    </row>
    <row r="37" spans="2:9" ht="15">
      <c r="B37" s="149"/>
      <c r="C37" s="150" t="s">
        <v>505</v>
      </c>
      <c r="D37" s="434"/>
      <c r="E37" s="435"/>
      <c r="F37" s="435"/>
      <c r="G37" s="435"/>
      <c r="H37" s="435"/>
      <c r="I37" s="151"/>
    </row>
    <row r="38" spans="2:9" ht="15">
      <c r="B38" s="153" t="s">
        <v>506</v>
      </c>
      <c r="C38" s="154"/>
      <c r="D38" s="442">
        <f>SUM(D39:D42)</f>
        <v>0</v>
      </c>
      <c r="E38" s="442">
        <f t="shared" ref="E38:H38" si="4">SUM(E39:E42)</f>
        <v>0</v>
      </c>
      <c r="F38" s="442">
        <f t="shared" si="4"/>
        <v>0</v>
      </c>
      <c r="G38" s="442">
        <f t="shared" si="4"/>
        <v>0</v>
      </c>
      <c r="H38" s="442">
        <f t="shared" si="4"/>
        <v>0</v>
      </c>
      <c r="I38" s="147"/>
    </row>
    <row r="39" spans="2:9" ht="15">
      <c r="B39" s="149"/>
      <c r="C39" s="155" t="s">
        <v>507</v>
      </c>
      <c r="D39" s="434"/>
      <c r="E39" s="435"/>
      <c r="F39" s="435"/>
      <c r="G39" s="435"/>
      <c r="H39" s="435"/>
      <c r="I39" s="151"/>
    </row>
    <row r="40" spans="2:9" ht="30">
      <c r="B40" s="149"/>
      <c r="C40" s="156" t="s">
        <v>508</v>
      </c>
      <c r="D40" s="434"/>
      <c r="E40" s="435"/>
      <c r="F40" s="435"/>
      <c r="G40" s="435"/>
      <c r="H40" s="435"/>
      <c r="I40" s="151"/>
    </row>
    <row r="41" spans="2:9" ht="15">
      <c r="B41" s="149"/>
      <c r="C41" s="155" t="s">
        <v>509</v>
      </c>
      <c r="D41" s="434"/>
      <c r="E41" s="435"/>
      <c r="F41" s="435"/>
      <c r="G41" s="435"/>
      <c r="H41" s="435"/>
      <c r="I41" s="151"/>
    </row>
    <row r="42" spans="2:9" ht="15">
      <c r="B42" s="149"/>
      <c r="C42" s="155" t="s">
        <v>510</v>
      </c>
      <c r="D42" s="434"/>
      <c r="E42" s="435"/>
      <c r="F42" s="435"/>
      <c r="G42" s="435"/>
      <c r="H42" s="435"/>
      <c r="I42" s="151"/>
    </row>
    <row r="43" spans="2:9" ht="15">
      <c r="B43" s="143" t="s">
        <v>511</v>
      </c>
      <c r="C43" s="144"/>
      <c r="D43" s="436">
        <f>D44+D53+D61+D71</f>
        <v>9110631</v>
      </c>
      <c r="E43" s="436">
        <f t="shared" ref="E43:H43" si="5">E44+E53+E61+E71</f>
        <v>1111.48</v>
      </c>
      <c r="F43" s="436">
        <f t="shared" si="5"/>
        <v>9111742.4800000004</v>
      </c>
      <c r="G43" s="436">
        <f t="shared" si="5"/>
        <v>5460641.0399999991</v>
      </c>
      <c r="H43" s="436">
        <f t="shared" si="5"/>
        <v>5460641.0399999991</v>
      </c>
      <c r="I43" s="145"/>
    </row>
    <row r="44" spans="2:9" ht="15">
      <c r="B44" s="157" t="s">
        <v>479</v>
      </c>
      <c r="C44" s="158"/>
      <c r="D44" s="433">
        <f>SUM(D45:D52)</f>
        <v>0</v>
      </c>
      <c r="E44" s="433">
        <f t="shared" ref="E44:H44" si="6">SUM(E45:E52)</f>
        <v>0</v>
      </c>
      <c r="F44" s="433">
        <f t="shared" si="6"/>
        <v>0</v>
      </c>
      <c r="G44" s="433">
        <f t="shared" si="6"/>
        <v>0</v>
      </c>
      <c r="H44" s="433">
        <f t="shared" si="6"/>
        <v>0</v>
      </c>
      <c r="I44" s="147"/>
    </row>
    <row r="45" spans="2:9" ht="15">
      <c r="B45" s="149"/>
      <c r="C45" s="155" t="s">
        <v>480</v>
      </c>
      <c r="D45" s="434"/>
      <c r="E45" s="435"/>
      <c r="F45" s="435"/>
      <c r="G45" s="435"/>
      <c r="H45" s="435"/>
      <c r="I45" s="151"/>
    </row>
    <row r="46" spans="2:9" ht="15">
      <c r="B46" s="149"/>
      <c r="C46" s="155" t="s">
        <v>481</v>
      </c>
      <c r="D46" s="434"/>
      <c r="E46" s="435"/>
      <c r="F46" s="435"/>
      <c r="G46" s="435"/>
      <c r="H46" s="435"/>
      <c r="I46" s="151"/>
    </row>
    <row r="47" spans="2:9" ht="15">
      <c r="B47" s="149"/>
      <c r="C47" s="155" t="s">
        <v>482</v>
      </c>
      <c r="D47" s="434"/>
      <c r="E47" s="435"/>
      <c r="F47" s="435"/>
      <c r="G47" s="435"/>
      <c r="H47" s="435"/>
      <c r="I47" s="151"/>
    </row>
    <row r="48" spans="2:9" ht="15">
      <c r="B48" s="149"/>
      <c r="C48" s="155" t="s">
        <v>483</v>
      </c>
      <c r="D48" s="434"/>
      <c r="E48" s="435"/>
      <c r="F48" s="435"/>
      <c r="G48" s="435"/>
      <c r="H48" s="435"/>
      <c r="I48" s="151"/>
    </row>
    <row r="49" spans="2:9" ht="15">
      <c r="B49" s="149"/>
      <c r="C49" s="155" t="s">
        <v>484</v>
      </c>
      <c r="D49" s="434"/>
      <c r="E49" s="435"/>
      <c r="F49" s="435"/>
      <c r="G49" s="435"/>
      <c r="H49" s="435"/>
      <c r="I49" s="151"/>
    </row>
    <row r="50" spans="2:9" ht="15">
      <c r="B50" s="149"/>
      <c r="C50" s="155" t="s">
        <v>485</v>
      </c>
      <c r="D50" s="434"/>
      <c r="E50" s="435"/>
      <c r="F50" s="435"/>
      <c r="G50" s="435"/>
      <c r="H50" s="435"/>
      <c r="I50" s="151"/>
    </row>
    <row r="51" spans="2:9" ht="15">
      <c r="B51" s="149"/>
      <c r="C51" s="155" t="s">
        <v>486</v>
      </c>
      <c r="D51" s="434"/>
      <c r="E51" s="435"/>
      <c r="F51" s="435"/>
      <c r="G51" s="435"/>
      <c r="H51" s="435"/>
      <c r="I51" s="151"/>
    </row>
    <row r="52" spans="2:9" ht="15">
      <c r="B52" s="149"/>
      <c r="C52" s="155" t="s">
        <v>487</v>
      </c>
      <c r="D52" s="434"/>
      <c r="E52" s="435"/>
      <c r="F52" s="435"/>
      <c r="G52" s="435"/>
      <c r="H52" s="435"/>
      <c r="I52" s="151"/>
    </row>
    <row r="53" spans="2:9" ht="15">
      <c r="B53" s="143" t="s">
        <v>488</v>
      </c>
      <c r="C53" s="144"/>
      <c r="D53" s="438">
        <f>SUM(D54:D60)</f>
        <v>9110631</v>
      </c>
      <c r="E53" s="438">
        <f t="shared" ref="E53:H53" si="7">SUM(E54:E60)</f>
        <v>1111.48</v>
      </c>
      <c r="F53" s="438">
        <f t="shared" si="7"/>
        <v>9111742.4800000004</v>
      </c>
      <c r="G53" s="438">
        <f t="shared" si="7"/>
        <v>5460641.0399999991</v>
      </c>
      <c r="H53" s="438">
        <f t="shared" si="7"/>
        <v>5460641.0399999991</v>
      </c>
      <c r="I53" s="148"/>
    </row>
    <row r="54" spans="2:9" ht="15">
      <c r="B54" s="149"/>
      <c r="C54" s="150" t="s">
        <v>489</v>
      </c>
      <c r="D54" s="439"/>
      <c r="E54" s="437"/>
      <c r="F54" s="437"/>
      <c r="G54" s="437"/>
      <c r="H54" s="437"/>
      <c r="I54" s="152"/>
    </row>
    <row r="55" spans="2:9" ht="15">
      <c r="B55" s="149"/>
      <c r="C55" s="150" t="s">
        <v>490</v>
      </c>
      <c r="D55" s="439"/>
      <c r="E55" s="437"/>
      <c r="F55" s="437"/>
      <c r="G55" s="437"/>
      <c r="H55" s="437"/>
      <c r="I55" s="152"/>
    </row>
    <row r="56" spans="2:9" ht="15">
      <c r="B56" s="149"/>
      <c r="C56" s="150" t="s">
        <v>491</v>
      </c>
      <c r="D56" s="439"/>
      <c r="E56" s="437"/>
      <c r="F56" s="437"/>
      <c r="G56" s="437"/>
      <c r="H56" s="437"/>
      <c r="I56" s="152"/>
    </row>
    <row r="57" spans="2:9" ht="15">
      <c r="B57" s="149"/>
      <c r="C57" s="150" t="s">
        <v>492</v>
      </c>
      <c r="D57" s="439"/>
      <c r="E57" s="437"/>
      <c r="F57" s="437"/>
      <c r="G57" s="437"/>
      <c r="H57" s="437"/>
      <c r="I57" s="152"/>
    </row>
    <row r="58" spans="2:9" ht="15">
      <c r="B58" s="149"/>
      <c r="C58" s="150" t="s">
        <v>493</v>
      </c>
      <c r="D58" s="439">
        <v>9110631</v>
      </c>
      <c r="E58" s="437">
        <v>1111.48</v>
      </c>
      <c r="F58" s="437">
        <v>9111742.4800000004</v>
      </c>
      <c r="G58" s="437">
        <v>5460641.0399999991</v>
      </c>
      <c r="H58" s="437">
        <v>5460641.0399999991</v>
      </c>
      <c r="I58" s="152"/>
    </row>
    <row r="59" spans="2:9" ht="15">
      <c r="B59" s="149"/>
      <c r="C59" s="150" t="s">
        <v>494</v>
      </c>
      <c r="D59" s="439"/>
      <c r="E59" s="437"/>
      <c r="F59" s="437"/>
      <c r="G59" s="437"/>
      <c r="H59" s="437"/>
      <c r="I59" s="152"/>
    </row>
    <row r="60" spans="2:9" ht="15">
      <c r="B60" s="149"/>
      <c r="C60" s="150" t="s">
        <v>495</v>
      </c>
      <c r="D60" s="440"/>
      <c r="E60" s="441"/>
      <c r="F60" s="441"/>
      <c r="G60" s="441"/>
      <c r="H60" s="441"/>
      <c r="I60" s="152"/>
    </row>
    <row r="61" spans="2:9" ht="15">
      <c r="B61" s="153" t="s">
        <v>496</v>
      </c>
      <c r="C61" s="154"/>
      <c r="D61" s="442">
        <f>SUM(D62:D70)</f>
        <v>0</v>
      </c>
      <c r="E61" s="442">
        <f t="shared" ref="E61:I61" si="8">SUM(E62:E70)</f>
        <v>0</v>
      </c>
      <c r="F61" s="442">
        <f t="shared" si="8"/>
        <v>0</v>
      </c>
      <c r="G61" s="442">
        <f t="shared" si="8"/>
        <v>0</v>
      </c>
      <c r="H61" s="442">
        <f t="shared" si="8"/>
        <v>0</v>
      </c>
      <c r="I61" s="148"/>
    </row>
    <row r="62" spans="2:9" ht="15">
      <c r="B62" s="149"/>
      <c r="C62" s="150" t="s">
        <v>497</v>
      </c>
      <c r="D62" s="440"/>
      <c r="E62" s="441"/>
      <c r="F62" s="441"/>
      <c r="G62" s="441"/>
      <c r="H62" s="441"/>
      <c r="I62" s="152"/>
    </row>
    <row r="63" spans="2:9" ht="15">
      <c r="B63" s="149"/>
      <c r="C63" s="150" t="s">
        <v>498</v>
      </c>
      <c r="D63" s="440"/>
      <c r="E63" s="441"/>
      <c r="F63" s="441"/>
      <c r="G63" s="441"/>
      <c r="H63" s="441"/>
      <c r="I63" s="152"/>
    </row>
    <row r="64" spans="2:9" ht="15">
      <c r="B64" s="149"/>
      <c r="C64" s="150" t="s">
        <v>499</v>
      </c>
      <c r="D64" s="440"/>
      <c r="E64" s="441"/>
      <c r="F64" s="441"/>
      <c r="G64" s="441"/>
      <c r="H64" s="441"/>
      <c r="I64" s="152"/>
    </row>
    <row r="65" spans="2:9" ht="15">
      <c r="B65" s="149"/>
      <c r="C65" s="150" t="s">
        <v>500</v>
      </c>
      <c r="D65" s="440"/>
      <c r="E65" s="441"/>
      <c r="F65" s="441"/>
      <c r="G65" s="441"/>
      <c r="H65" s="441"/>
      <c r="I65" s="152"/>
    </row>
    <row r="66" spans="2:9" ht="15">
      <c r="B66" s="149"/>
      <c r="C66" s="150" t="s">
        <v>501</v>
      </c>
      <c r="D66" s="440"/>
      <c r="E66" s="441"/>
      <c r="F66" s="441"/>
      <c r="G66" s="441"/>
      <c r="H66" s="441"/>
      <c r="I66" s="152"/>
    </row>
    <row r="67" spans="2:9" ht="15">
      <c r="B67" s="149"/>
      <c r="C67" s="150" t="s">
        <v>502</v>
      </c>
      <c r="D67" s="440"/>
      <c r="E67" s="441"/>
      <c r="F67" s="441"/>
      <c r="G67" s="441"/>
      <c r="H67" s="441"/>
      <c r="I67" s="152"/>
    </row>
    <row r="68" spans="2:9" ht="15">
      <c r="B68" s="149"/>
      <c r="C68" s="150" t="s">
        <v>503</v>
      </c>
      <c r="D68" s="440"/>
      <c r="E68" s="441"/>
      <c r="F68" s="441"/>
      <c r="G68" s="441"/>
      <c r="H68" s="441"/>
      <c r="I68" s="152"/>
    </row>
    <row r="69" spans="2:9" ht="15">
      <c r="B69" s="149"/>
      <c r="C69" s="150" t="s">
        <v>504</v>
      </c>
      <c r="D69" s="440"/>
      <c r="E69" s="441"/>
      <c r="F69" s="441"/>
      <c r="G69" s="441"/>
      <c r="H69" s="441"/>
      <c r="I69" s="152"/>
    </row>
    <row r="70" spans="2:9" ht="15">
      <c r="B70" s="149"/>
      <c r="C70" s="150" t="s">
        <v>505</v>
      </c>
      <c r="D70" s="440"/>
      <c r="E70" s="441"/>
      <c r="F70" s="441"/>
      <c r="G70" s="441"/>
      <c r="H70" s="441"/>
      <c r="I70" s="152"/>
    </row>
    <row r="71" spans="2:9" ht="15">
      <c r="B71" s="153" t="s">
        <v>506</v>
      </c>
      <c r="C71" s="154"/>
      <c r="D71" s="442">
        <f>SUM(D72:D75)</f>
        <v>0</v>
      </c>
      <c r="E71" s="442">
        <f t="shared" ref="E71:I71" si="9">SUM(E72:E75)</f>
        <v>0</v>
      </c>
      <c r="F71" s="442">
        <f t="shared" si="9"/>
        <v>0</v>
      </c>
      <c r="G71" s="442">
        <f t="shared" si="9"/>
        <v>0</v>
      </c>
      <c r="H71" s="442">
        <f t="shared" si="9"/>
        <v>0</v>
      </c>
      <c r="I71" s="148"/>
    </row>
    <row r="72" spans="2:9" ht="15">
      <c r="B72" s="149"/>
      <c r="C72" s="150" t="s">
        <v>507</v>
      </c>
      <c r="D72" s="440"/>
      <c r="E72" s="441"/>
      <c r="F72" s="441"/>
      <c r="G72" s="441"/>
      <c r="H72" s="441"/>
      <c r="I72" s="152"/>
    </row>
    <row r="73" spans="2:9" ht="30">
      <c r="B73" s="149"/>
      <c r="C73" s="159" t="s">
        <v>508</v>
      </c>
      <c r="D73" s="440"/>
      <c r="E73" s="441"/>
      <c r="F73" s="441"/>
      <c r="G73" s="441"/>
      <c r="H73" s="441"/>
      <c r="I73" s="152"/>
    </row>
    <row r="74" spans="2:9" ht="15">
      <c r="B74" s="149"/>
      <c r="C74" s="150" t="s">
        <v>509</v>
      </c>
      <c r="D74" s="439"/>
      <c r="E74" s="437"/>
      <c r="F74" s="437"/>
      <c r="G74" s="437"/>
      <c r="H74" s="437"/>
      <c r="I74" s="152"/>
    </row>
    <row r="75" spans="2:9" ht="15.75" thickBot="1">
      <c r="B75" s="149"/>
      <c r="C75" s="150" t="s">
        <v>510</v>
      </c>
      <c r="D75" s="439"/>
      <c r="E75" s="437"/>
      <c r="F75" s="437"/>
      <c r="G75" s="437"/>
      <c r="H75" s="437"/>
      <c r="I75" s="152"/>
    </row>
    <row r="76" spans="2:9" ht="15.75" thickBot="1">
      <c r="B76" s="160" t="s">
        <v>512</v>
      </c>
      <c r="C76" s="161"/>
      <c r="D76" s="443">
        <f>D10+D43</f>
        <v>19221262</v>
      </c>
      <c r="E76" s="443">
        <f t="shared" ref="E76:H76" si="10">E10+E43</f>
        <v>152425.25</v>
      </c>
      <c r="F76" s="443">
        <f t="shared" si="10"/>
        <v>19373687.25</v>
      </c>
      <c r="G76" s="443">
        <f t="shared" si="10"/>
        <v>9599776.9299999997</v>
      </c>
      <c r="H76" s="443">
        <f t="shared" si="10"/>
        <v>9599776.9299999997</v>
      </c>
      <c r="I76" s="162"/>
    </row>
    <row r="77" spans="2:9">
      <c r="D77" s="86"/>
      <c r="E77" s="86"/>
      <c r="F77" s="86"/>
      <c r="G77" s="86"/>
      <c r="H77" s="86"/>
      <c r="I77" s="86"/>
    </row>
    <row r="78" spans="2:9">
      <c r="D78" s="86"/>
      <c r="E78" s="86"/>
      <c r="F78" s="86"/>
      <c r="G78" s="86"/>
      <c r="H78" s="86"/>
      <c r="I78" s="86"/>
    </row>
    <row r="79" spans="2:9">
      <c r="D79" s="86"/>
      <c r="E79" s="86"/>
      <c r="F79" s="86"/>
      <c r="G79" s="86"/>
      <c r="H79" s="86"/>
      <c r="I79" s="86"/>
    </row>
    <row r="80" spans="2:9">
      <c r="D80" s="86"/>
      <c r="E80" s="86"/>
      <c r="F80" s="86"/>
      <c r="G80" s="86"/>
      <c r="H80" s="86"/>
      <c r="I80" s="86"/>
    </row>
    <row r="81" spans="4:9">
      <c r="D81" s="86"/>
      <c r="E81" s="86"/>
      <c r="F81" s="86"/>
      <c r="G81" s="86"/>
      <c r="H81" s="86"/>
      <c r="I81" s="86"/>
    </row>
    <row r="82" spans="4:9">
      <c r="D82" s="86"/>
      <c r="E82" s="86"/>
      <c r="F82" s="86"/>
      <c r="G82" s="86"/>
      <c r="H82" s="86"/>
      <c r="I82" s="86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opLeftCell="A7" workbookViewId="0">
      <selection activeCell="E44" sqref="E44"/>
    </sheetView>
  </sheetViews>
  <sheetFormatPr baseColWidth="10" defaultColWidth="12.5703125" defaultRowHeight="12.75"/>
  <cols>
    <col min="1" max="1" width="1.7109375" style="109" customWidth="1"/>
    <col min="2" max="2" width="53" style="109" customWidth="1"/>
    <col min="3" max="8" width="18.28515625" style="109" customWidth="1"/>
    <col min="9" max="16384" width="12.5703125" style="109"/>
  </cols>
  <sheetData>
    <row r="1" spans="2:8" ht="6.75" customHeight="1" thickBot="1"/>
    <row r="2" spans="2:8" s="173" customFormat="1">
      <c r="B2" s="308" t="s">
        <v>535</v>
      </c>
      <c r="C2" s="309"/>
      <c r="D2" s="309"/>
      <c r="E2" s="309"/>
      <c r="F2" s="309"/>
      <c r="G2" s="309"/>
      <c r="H2" s="310"/>
    </row>
    <row r="3" spans="2:8" s="173" customFormat="1">
      <c r="B3" s="311" t="s">
        <v>366</v>
      </c>
      <c r="C3" s="312"/>
      <c r="D3" s="312"/>
      <c r="E3" s="312"/>
      <c r="F3" s="312"/>
      <c r="G3" s="312"/>
      <c r="H3" s="313"/>
    </row>
    <row r="4" spans="2:8" s="173" customFormat="1">
      <c r="B4" s="311" t="s">
        <v>455</v>
      </c>
      <c r="C4" s="312"/>
      <c r="D4" s="312"/>
      <c r="E4" s="312"/>
      <c r="F4" s="312"/>
      <c r="G4" s="312"/>
      <c r="H4" s="313"/>
    </row>
    <row r="5" spans="2:8" s="173" customFormat="1">
      <c r="B5" s="311" t="s">
        <v>525</v>
      </c>
      <c r="C5" s="312"/>
      <c r="D5" s="312"/>
      <c r="E5" s="312"/>
      <c r="F5" s="312"/>
      <c r="G5" s="312"/>
      <c r="H5" s="313"/>
    </row>
    <row r="6" spans="2:8" s="173" customFormat="1" ht="13.5" thickBot="1">
      <c r="B6" s="314" t="s">
        <v>4</v>
      </c>
      <c r="C6" s="315"/>
      <c r="D6" s="315"/>
      <c r="E6" s="315"/>
      <c r="F6" s="315"/>
      <c r="G6" s="315"/>
      <c r="H6" s="316"/>
    </row>
    <row r="7" spans="2:8" s="175" customFormat="1" ht="6" customHeight="1" thickBot="1">
      <c r="B7" s="174"/>
      <c r="C7" s="174"/>
      <c r="D7" s="174"/>
      <c r="E7" s="174"/>
      <c r="F7" s="174"/>
      <c r="G7" s="174"/>
      <c r="H7" s="174"/>
    </row>
    <row r="8" spans="2:8" s="173" customFormat="1" ht="13.5" thickBot="1">
      <c r="B8" s="305" t="s">
        <v>128</v>
      </c>
      <c r="C8" s="307" t="s">
        <v>456</v>
      </c>
      <c r="D8" s="307"/>
      <c r="E8" s="307"/>
      <c r="F8" s="307"/>
      <c r="G8" s="307"/>
      <c r="H8" s="307" t="s">
        <v>149</v>
      </c>
    </row>
    <row r="9" spans="2:8" s="173" customFormat="1" ht="26.25" thickBot="1">
      <c r="B9" s="306"/>
      <c r="C9" s="201" t="s">
        <v>150</v>
      </c>
      <c r="D9" s="202" t="s">
        <v>151</v>
      </c>
      <c r="E9" s="201" t="s">
        <v>152</v>
      </c>
      <c r="F9" s="201" t="s">
        <v>153</v>
      </c>
      <c r="G9" s="201" t="s">
        <v>154</v>
      </c>
      <c r="H9" s="307"/>
    </row>
    <row r="10" spans="2:8">
      <c r="B10" s="110" t="s">
        <v>457</v>
      </c>
      <c r="C10" s="111">
        <f>C11+C12+C13+C16+C17+C20</f>
        <v>10110631.000000002</v>
      </c>
      <c r="D10" s="111">
        <f t="shared" ref="D10:G10" si="0">D11+D12+D13+D16+D17+D20</f>
        <v>151313.76999999999</v>
      </c>
      <c r="E10" s="111">
        <f t="shared" si="0"/>
        <v>10261944.770000001</v>
      </c>
      <c r="F10" s="111">
        <f t="shared" si="0"/>
        <v>4139135.89</v>
      </c>
      <c r="G10" s="111">
        <f t="shared" si="0"/>
        <v>4139135.89</v>
      </c>
      <c r="H10" s="111"/>
    </row>
    <row r="11" spans="2:8">
      <c r="B11" s="112" t="s">
        <v>458</v>
      </c>
      <c r="C11" s="113">
        <v>10110631.000000002</v>
      </c>
      <c r="D11" s="113">
        <v>151313.76999999999</v>
      </c>
      <c r="E11" s="113">
        <v>10261944.770000001</v>
      </c>
      <c r="F11" s="114">
        <v>4139135.89</v>
      </c>
      <c r="G11" s="115">
        <v>4139135.89</v>
      </c>
      <c r="H11" s="114"/>
    </row>
    <row r="12" spans="2:8">
      <c r="B12" s="112" t="s">
        <v>459</v>
      </c>
      <c r="C12" s="113"/>
      <c r="D12" s="113"/>
      <c r="E12" s="113"/>
      <c r="F12" s="114"/>
      <c r="G12" s="115"/>
      <c r="H12" s="114"/>
    </row>
    <row r="13" spans="2:8">
      <c r="B13" s="112" t="s">
        <v>460</v>
      </c>
      <c r="C13" s="113"/>
      <c r="D13" s="113"/>
      <c r="E13" s="113"/>
      <c r="F13" s="113"/>
      <c r="G13" s="115"/>
      <c r="H13" s="115"/>
    </row>
    <row r="14" spans="2:8">
      <c r="B14" s="116" t="s">
        <v>461</v>
      </c>
      <c r="C14" s="114"/>
      <c r="D14" s="114"/>
      <c r="E14" s="114"/>
      <c r="F14" s="114"/>
      <c r="G14" s="114"/>
      <c r="H14" s="114"/>
    </row>
    <row r="15" spans="2:8">
      <c r="B15" s="116" t="s">
        <v>462</v>
      </c>
      <c r="C15" s="113"/>
      <c r="D15" s="113"/>
      <c r="E15" s="113"/>
      <c r="F15" s="113"/>
      <c r="G15" s="115"/>
      <c r="H15" s="115"/>
    </row>
    <row r="16" spans="2:8">
      <c r="B16" s="112" t="s">
        <v>463</v>
      </c>
      <c r="C16" s="113"/>
      <c r="D16" s="113"/>
      <c r="E16" s="113"/>
      <c r="F16" s="113"/>
      <c r="G16" s="113"/>
      <c r="H16" s="113"/>
    </row>
    <row r="17" spans="2:8" ht="25.5">
      <c r="B17" s="112" t="s">
        <v>464</v>
      </c>
      <c r="C17" s="113"/>
      <c r="D17" s="113"/>
      <c r="E17" s="113"/>
      <c r="F17" s="113"/>
      <c r="G17" s="115"/>
      <c r="H17" s="115"/>
    </row>
    <row r="18" spans="2:8">
      <c r="B18" s="116" t="s">
        <v>465</v>
      </c>
      <c r="C18" s="113"/>
      <c r="D18" s="113"/>
      <c r="E18" s="113"/>
      <c r="F18" s="113"/>
      <c r="G18" s="115"/>
      <c r="H18" s="115"/>
    </row>
    <row r="19" spans="2:8">
      <c r="B19" s="116" t="s">
        <v>466</v>
      </c>
      <c r="C19" s="113"/>
      <c r="D19" s="113"/>
      <c r="E19" s="113"/>
      <c r="F19" s="113"/>
      <c r="G19" s="115"/>
      <c r="H19" s="115"/>
    </row>
    <row r="20" spans="2:8">
      <c r="B20" s="112" t="s">
        <v>467</v>
      </c>
      <c r="C20" s="113"/>
      <c r="D20" s="113"/>
      <c r="E20" s="113"/>
      <c r="F20" s="113"/>
      <c r="G20" s="115"/>
      <c r="H20" s="115"/>
    </row>
    <row r="21" spans="2:8">
      <c r="B21" s="117"/>
      <c r="C21" s="118"/>
      <c r="D21" s="119"/>
      <c r="E21" s="119"/>
      <c r="F21" s="119"/>
      <c r="G21" s="115"/>
      <c r="H21" s="115"/>
    </row>
    <row r="22" spans="2:8">
      <c r="B22" s="110" t="s">
        <v>257</v>
      </c>
      <c r="C22" s="118">
        <f>C23+C24+C28+C29+C32</f>
        <v>9110631</v>
      </c>
      <c r="D22" s="118">
        <f t="shared" ref="D22:G22" si="1">D23+D24+D28+D29+D32</f>
        <v>1111.48</v>
      </c>
      <c r="E22" s="118">
        <f t="shared" si="1"/>
        <v>9111742.4800000004</v>
      </c>
      <c r="F22" s="118">
        <f t="shared" si="1"/>
        <v>5460641.0399999991</v>
      </c>
      <c r="G22" s="118">
        <f t="shared" si="1"/>
        <v>5460641.0399999991</v>
      </c>
      <c r="H22" s="118"/>
    </row>
    <row r="23" spans="2:8">
      <c r="B23" s="112" t="s">
        <v>458</v>
      </c>
      <c r="C23" s="113">
        <v>9110631</v>
      </c>
      <c r="D23" s="113">
        <v>1111.48</v>
      </c>
      <c r="E23" s="113">
        <v>9111742.4800000004</v>
      </c>
      <c r="F23" s="114">
        <v>5460641.0399999991</v>
      </c>
      <c r="G23" s="115">
        <v>5460641.0399999991</v>
      </c>
      <c r="H23" s="114"/>
    </row>
    <row r="24" spans="2:8">
      <c r="B24" s="112" t="s">
        <v>459</v>
      </c>
      <c r="C24" s="113"/>
      <c r="D24" s="113"/>
      <c r="E24" s="113"/>
      <c r="F24" s="114"/>
      <c r="G24" s="115"/>
      <c r="H24" s="114"/>
    </row>
    <row r="25" spans="2:8">
      <c r="B25" s="112" t="s">
        <v>460</v>
      </c>
      <c r="C25" s="113"/>
      <c r="D25" s="113"/>
      <c r="E25" s="113"/>
      <c r="F25" s="113"/>
      <c r="G25" s="115"/>
      <c r="H25" s="115"/>
    </row>
    <row r="26" spans="2:8">
      <c r="B26" s="116" t="s">
        <v>461</v>
      </c>
      <c r="C26" s="113"/>
      <c r="D26" s="114"/>
      <c r="E26" s="120"/>
      <c r="F26" s="120"/>
      <c r="G26" s="115"/>
      <c r="H26" s="115"/>
    </row>
    <row r="27" spans="2:8">
      <c r="B27" s="116" t="s">
        <v>462</v>
      </c>
      <c r="C27" s="113"/>
      <c r="D27" s="113"/>
      <c r="E27" s="120"/>
      <c r="F27" s="120"/>
      <c r="G27" s="115"/>
      <c r="H27" s="115"/>
    </row>
    <row r="28" spans="2:8">
      <c r="B28" s="112" t="s">
        <v>463</v>
      </c>
      <c r="C28" s="113"/>
      <c r="D28" s="113"/>
      <c r="E28" s="113"/>
      <c r="F28" s="113"/>
      <c r="G28" s="113"/>
      <c r="H28" s="113"/>
    </row>
    <row r="29" spans="2:8" ht="25.5">
      <c r="B29" s="112" t="s">
        <v>468</v>
      </c>
      <c r="C29" s="113"/>
      <c r="D29" s="113"/>
      <c r="E29" s="113"/>
      <c r="F29" s="113"/>
      <c r="G29" s="115"/>
      <c r="H29" s="115"/>
    </row>
    <row r="30" spans="2:8">
      <c r="B30" s="121" t="s">
        <v>465</v>
      </c>
      <c r="C30" s="113"/>
      <c r="D30" s="113"/>
      <c r="E30" s="120"/>
      <c r="F30" s="120"/>
      <c r="G30" s="115"/>
      <c r="H30" s="115"/>
    </row>
    <row r="31" spans="2:8">
      <c r="B31" s="121" t="s">
        <v>466</v>
      </c>
      <c r="C31" s="113"/>
      <c r="D31" s="113"/>
      <c r="E31" s="120"/>
      <c r="F31" s="120"/>
      <c r="G31" s="115"/>
      <c r="H31" s="115"/>
    </row>
    <row r="32" spans="2:8">
      <c r="B32" s="112" t="s">
        <v>467</v>
      </c>
      <c r="C32" s="113"/>
      <c r="D32" s="113"/>
      <c r="E32" s="113"/>
      <c r="F32" s="113"/>
      <c r="G32" s="115"/>
      <c r="H32" s="115"/>
    </row>
    <row r="33" spans="2:8" ht="13.5" thickBot="1">
      <c r="B33" s="112"/>
      <c r="C33" s="118"/>
      <c r="D33" s="113"/>
      <c r="E33" s="118"/>
      <c r="F33" s="118"/>
      <c r="G33" s="115"/>
      <c r="H33" s="115"/>
    </row>
    <row r="34" spans="2:8" ht="13.5" thickBot="1">
      <c r="B34" s="122" t="s">
        <v>469</v>
      </c>
      <c r="C34" s="123">
        <f>C10+C22</f>
        <v>19221262</v>
      </c>
      <c r="D34" s="123">
        <f t="shared" ref="D34:F34" si="2">D10+D22</f>
        <v>152425.25</v>
      </c>
      <c r="E34" s="123">
        <f t="shared" si="2"/>
        <v>19373687.25</v>
      </c>
      <c r="F34" s="123">
        <f t="shared" si="2"/>
        <v>9599776.9299999997</v>
      </c>
      <c r="G34" s="123">
        <f>G10+G22</f>
        <v>9599776.9299999997</v>
      </c>
      <c r="H34" s="123"/>
    </row>
    <row r="36" spans="2:8">
      <c r="B36" s="203" t="s">
        <v>528</v>
      </c>
    </row>
    <row r="37" spans="2:8">
      <c r="B37" s="109" t="s">
        <v>527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2017-05-15T20:19:13Z</cp:lastPrinted>
  <dcterms:created xsi:type="dcterms:W3CDTF">2017-05-03T19:21:22Z</dcterms:created>
  <dcterms:modified xsi:type="dcterms:W3CDTF">2019-10-11T20:14:36Z</dcterms:modified>
</cp:coreProperties>
</file>